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neDrive\VECTURA\Zakázky\Petr\"/>
    </mc:Choice>
  </mc:AlternateContent>
  <bookViews>
    <workbookView xWindow="0" yWindow="0" windowWidth="0" windowHeight="0"/>
  </bookViews>
  <sheets>
    <sheet name="Rekapitulace stavby" sheetId="1" r:id="rId1"/>
    <sheet name="21041 - Oprava střechy 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'21041 - Oprava střechy st...'!$C$122:$L$184</definedName>
    <definedName name="_xlnm.Print_Area" localSheetId="1">'21041 - Oprava střechy st...'!$C$4:$K$76,'21041 - Oprava střechy st...'!$C$82:$K$106,'21041 - Oprava střechy st...'!$C$112:$K$184</definedName>
    <definedName name="_xlnm.Print_Titles" localSheetId="1">'21041 - Oprava střechy st...'!$122:$122</definedName>
  </definedNames>
  <calcPr/>
</workbook>
</file>

<file path=xl/calcChain.xml><?xml version="1.0" encoding="utf-8"?>
<calcChain xmlns="http://schemas.openxmlformats.org/spreadsheetml/2006/main">
  <c i="2" l="1" r="K37"/>
  <c r="K36"/>
  <c i="1" r="BA95"/>
  <c i="2" r="K35"/>
  <c i="1" r="AZ95"/>
  <c i="2" r="BI184"/>
  <c r="BH184"/>
  <c r="BG184"/>
  <c r="BF184"/>
  <c r="X184"/>
  <c r="X183"/>
  <c r="X182"/>
  <c r="V184"/>
  <c r="V183"/>
  <c r="V182"/>
  <c r="T184"/>
  <c r="T183"/>
  <c r="T182"/>
  <c r="P184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1"/>
  <c r="BH141"/>
  <c r="BG141"/>
  <c r="BF141"/>
  <c r="X141"/>
  <c r="X140"/>
  <c r="V141"/>
  <c r="V140"/>
  <c r="T141"/>
  <c r="T140"/>
  <c r="P141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J120"/>
  <c r="J119"/>
  <c r="F119"/>
  <c r="F117"/>
  <c r="E115"/>
  <c r="J90"/>
  <c r="J89"/>
  <c r="F89"/>
  <c r="F87"/>
  <c r="E85"/>
  <c r="J16"/>
  <c r="E16"/>
  <c r="F90"/>
  <c r="J15"/>
  <c r="J10"/>
  <c r="J117"/>
  <c i="1" r="L90"/>
  <c r="AM90"/>
  <c r="AM89"/>
  <c r="L89"/>
  <c r="AM87"/>
  <c r="L87"/>
  <c r="L85"/>
  <c r="L84"/>
  <c i="2" r="R181"/>
  <c r="Q180"/>
  <c r="Q179"/>
  <c r="Q176"/>
  <c r="R175"/>
  <c r="R167"/>
  <c r="R161"/>
  <c r="R159"/>
  <c r="R157"/>
  <c r="R154"/>
  <c r="Q152"/>
  <c r="R151"/>
  <c r="Q145"/>
  <c r="R144"/>
  <c r="Q141"/>
  <c r="Q138"/>
  <c r="R135"/>
  <c r="R130"/>
  <c r="Q128"/>
  <c r="R180"/>
  <c r="R178"/>
  <c r="R174"/>
  <c r="R173"/>
  <c r="Q170"/>
  <c r="Q166"/>
  <c r="Q161"/>
  <c r="R156"/>
  <c r="R149"/>
  <c r="R148"/>
  <c r="Q144"/>
  <c r="Q130"/>
  <c r="R184"/>
  <c r="Q184"/>
  <c r="Q181"/>
  <c r="R179"/>
  <c r="Q178"/>
  <c r="R176"/>
  <c r="Q175"/>
  <c r="Q174"/>
  <c r="Q173"/>
  <c r="R171"/>
  <c r="Q162"/>
  <c r="Q157"/>
  <c r="Q149"/>
  <c r="Q148"/>
  <c r="Q139"/>
  <c r="R138"/>
  <c r="R136"/>
  <c r="Q133"/>
  <c r="R132"/>
  <c r="R126"/>
  <c r="Q171"/>
  <c r="R170"/>
  <c r="Q167"/>
  <c r="R166"/>
  <c r="R162"/>
  <c r="Q159"/>
  <c r="Q156"/>
  <c r="Q154"/>
  <c r="R152"/>
  <c r="Q151"/>
  <c r="R141"/>
  <c r="R139"/>
  <c r="Q132"/>
  <c r="R145"/>
  <c r="Q136"/>
  <c r="Q135"/>
  <c r="R133"/>
  <c r="Q126"/>
  <c r="R128"/>
  <c i="1" r="AU94"/>
  <c i="2" r="BK174"/>
  <c r="K178"/>
  <c r="BE178"/>
  <c r="K161"/>
  <c r="BE161"/>
  <c r="K151"/>
  <c r="BE151"/>
  <c r="BK144"/>
  <c r="BK139"/>
  <c r="BK136"/>
  <c r="BK133"/>
  <c r="BK184"/>
  <c r="BK183"/>
  <c r="K183"/>
  <c r="K105"/>
  <c r="K176"/>
  <c r="BE176"/>
  <c r="K141"/>
  <c r="BE141"/>
  <c r="BK138"/>
  <c r="BK126"/>
  <c r="BK180"/>
  <c r="K173"/>
  <c r="BE173"/>
  <c r="BK162"/>
  <c r="K128"/>
  <c r="BE128"/>
  <c r="K181"/>
  <c r="BE181"/>
  <c r="BK170"/>
  <c r="BK159"/>
  <c r="K154"/>
  <c r="BE154"/>
  <c r="K152"/>
  <c r="BE152"/>
  <c r="BK149"/>
  <c r="BK135"/>
  <c r="K132"/>
  <c r="BE132"/>
  <c r="K179"/>
  <c r="BE179"/>
  <c r="BK175"/>
  <c r="K174"/>
  <c r="BE174"/>
  <c r="BK171"/>
  <c r="K166"/>
  <c r="BE166"/>
  <c r="K157"/>
  <c r="BE157"/>
  <c r="BK156"/>
  <c r="BK145"/>
  <c r="K130"/>
  <c r="BE130"/>
  <c r="BK167"/>
  <c r="BK148"/>
  <c l="1" r="Q131"/>
  <c r="I97"/>
  <c r="X125"/>
  <c r="Q125"/>
  <c r="T131"/>
  <c r="V131"/>
  <c r="V143"/>
  <c r="X172"/>
  <c r="V125"/>
  <c r="V124"/>
  <c r="R125"/>
  <c r="X131"/>
  <c r="T143"/>
  <c r="Q143"/>
  <c r="T155"/>
  <c r="X155"/>
  <c r="Q155"/>
  <c r="I101"/>
  <c r="R155"/>
  <c r="J101"/>
  <c r="T160"/>
  <c r="X160"/>
  <c r="Q160"/>
  <c r="I102"/>
  <c r="V172"/>
  <c r="Q172"/>
  <c r="I103"/>
  <c r="T125"/>
  <c r="T124"/>
  <c r="R131"/>
  <c r="J97"/>
  <c r="X143"/>
  <c r="X142"/>
  <c r="R143"/>
  <c r="V155"/>
  <c r="V160"/>
  <c r="R160"/>
  <c r="J102"/>
  <c r="T172"/>
  <c r="R172"/>
  <c r="J103"/>
  <c r="J87"/>
  <c r="F120"/>
  <c r="R140"/>
  <c r="J98"/>
  <c r="Q140"/>
  <c r="I98"/>
  <c r="BK182"/>
  <c r="K182"/>
  <c r="K104"/>
  <c r="Q183"/>
  <c r="Q182"/>
  <c r="I104"/>
  <c r="R183"/>
  <c r="R182"/>
  <c r="J104"/>
  <c r="K34"/>
  <c i="1" r="AY95"/>
  <c i="2" r="K135"/>
  <c r="BE135"/>
  <c r="K139"/>
  <c r="BE139"/>
  <c r="BK161"/>
  <c r="BK181"/>
  <c r="BK173"/>
  <c r="K126"/>
  <c r="BE126"/>
  <c r="BK128"/>
  <c r="K159"/>
  <c r="BE159"/>
  <c r="BK179"/>
  <c r="K162"/>
  <c r="BE162"/>
  <c r="F34"/>
  <c i="1" r="BC95"/>
  <c r="BC94"/>
  <c r="AY94"/>
  <c r="AK30"/>
  <c i="2" r="F35"/>
  <c i="1" r="BD95"/>
  <c r="BD94"/>
  <c r="AZ94"/>
  <c i="2" r="K170"/>
  <c r="BE170"/>
  <c r="F37"/>
  <c i="1" r="BF95"/>
  <c r="BF94"/>
  <c r="W33"/>
  <c i="2" r="F36"/>
  <c i="1" r="BE95"/>
  <c r="BE94"/>
  <c r="BA94"/>
  <c i="2" r="BK166"/>
  <c r="K148"/>
  <c r="BE148"/>
  <c r="K175"/>
  <c r="BE175"/>
  <c r="K184"/>
  <c r="BE184"/>
  <c r="BK130"/>
  <c r="BK151"/>
  <c r="BK154"/>
  <c r="K167"/>
  <c r="BE167"/>
  <c r="BK157"/>
  <c r="BK155"/>
  <c r="K155"/>
  <c r="K101"/>
  <c r="K180"/>
  <c r="BE180"/>
  <c r="K133"/>
  <c r="BE133"/>
  <c r="K145"/>
  <c r="BE145"/>
  <c r="BK152"/>
  <c r="BK176"/>
  <c r="K156"/>
  <c r="BE156"/>
  <c r="K144"/>
  <c r="BE144"/>
  <c r="K149"/>
  <c r="BE149"/>
  <c r="BK178"/>
  <c r="K138"/>
  <c r="BE138"/>
  <c r="BK132"/>
  <c r="BK131"/>
  <c r="K131"/>
  <c r="K97"/>
  <c r="BK141"/>
  <c r="BK140"/>
  <c r="K140"/>
  <c r="K98"/>
  <c r="K136"/>
  <c r="BE136"/>
  <c r="K171"/>
  <c r="BE171"/>
  <c l="1" r="R142"/>
  <c r="J99"/>
  <c r="T142"/>
  <c r="T123"/>
  <c i="1" r="AW95"/>
  <c i="2" r="Q124"/>
  <c r="I95"/>
  <c r="R124"/>
  <c r="R123"/>
  <c r="J94"/>
  <c r="K29"/>
  <c i="1" r="AT95"/>
  <c i="2" r="Q142"/>
  <c r="I99"/>
  <c r="X124"/>
  <c r="X123"/>
  <c r="V142"/>
  <c r="V123"/>
  <c r="J96"/>
  <c r="J100"/>
  <c r="I96"/>
  <c r="I105"/>
  <c r="I100"/>
  <c r="J105"/>
  <c r="BK125"/>
  <c r="K125"/>
  <c r="K96"/>
  <c r="BK143"/>
  <c r="K143"/>
  <c r="K100"/>
  <c r="BK172"/>
  <c r="K172"/>
  <c r="K103"/>
  <c r="BK160"/>
  <c r="K160"/>
  <c r="K102"/>
  <c i="1" r="AT94"/>
  <c r="W30"/>
  <c r="W31"/>
  <c r="W32"/>
  <c i="2" r="F33"/>
  <c i="1" r="BB95"/>
  <c r="BB94"/>
  <c r="AX94"/>
  <c r="AK29"/>
  <c i="2" r="K33"/>
  <c i="1" r="AX95"/>
  <c r="AV95"/>
  <c r="AW94"/>
  <c i="2" l="1" r="J95"/>
  <c r="Q123"/>
  <c r="I94"/>
  <c r="K28"/>
  <c i="1" r="AS95"/>
  <c i="2" r="BK124"/>
  <c r="K124"/>
  <c r="K95"/>
  <c r="BK142"/>
  <c r="K142"/>
  <c r="K99"/>
  <c i="1" r="W29"/>
  <c r="AS94"/>
  <c r="AV94"/>
  <c i="2" l="1" r="BK123"/>
  <c r="K123"/>
  <c r="K30"/>
  <c i="1" r="AG95"/>
  <c r="AN95"/>
  <c i="2" l="1" r="K39"/>
  <c r="K94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<sst xmlns="http://schemas.openxmlformats.org/spreadsheetml/2006/main">
  <si>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</si>
  <si>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</si>
  <si>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</si>
  <si>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</si>
  <si>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</si>
  <si>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</si>
  <si>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{10c5cabb-bc0a-49d7-824f-d27c611977f3}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</si>
  <si>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</si>
  <si>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</si>
  <si>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</si>
  <si>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</si>
  <si>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</si>
  <si>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</si>
  <si>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</si>
  <si>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</si>
  <si>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</si>
  <si>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</si>
  <si>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</si>
  <si>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st. p.č. 1498, k.ú. Týnec nad Labem</t>
  </si>
  <si>
    <t>KSO:</t>
  </si>
  <si>
    <t>CC-CZ:</t>
  </si>
  <si>
    <t>Místo:</t>
  </si>
  <si>
    <t>Týnec nad Labem</t>
  </si>
  <si>
    <t>Datum:</t>
  </si>
  <si>
    <t>18. 8. 2021</t>
  </si>
  <si>
    <t>Zadavatel:</t>
  </si>
  <si>
    <t>IČ:</t>
  </si>
  <si>
    <t>Povodí Labe, Hradec Králové, Víta Nejedlého 951</t>
  </si>
  <si>
    <t>DIČ:</t>
  </si>
  <si>
    <t>Uchazeč:</t>
  </si>
  <si>
    <t>Vyplň údaj</t>
  </si>
  <si>
    <t>Projektant:</t>
  </si>
  <si>
    <t>08590338</t>
  </si>
  <si>
    <t>TEC studio s.r.o., 17. listopadu 233, Pardubice</t>
  </si>
  <si>
    <t>CZ 08590338</t>
  </si>
  <si>
    <t>Zpracovatel:</t>
  </si>
  <si>
    <t xml:space="preserve">Bc. Vít Kekula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</si>
  <si>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</si>
  <si>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</si>
  <si>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</si>
  <si>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</si>
  <si>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</si>
  <si>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</si>
  <si>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</si>
  <si>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</si>
  <si>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</si>
  <si>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</si>
  <si>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</si>
  <si>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</si>
  <si>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</si>
  <si>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</si>
  <si>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</si>
  <si>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</si>
  <si>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</si>
  <si>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</si>
  <si>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</si>
  <si>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</si>
  <si>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</si>
  <si>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</si>
  <si>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</si>
  <si>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</si>
  <si>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</si>
  <si>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</si>
  <si>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</si>
  <si>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</si>
  <si>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</si>
  <si>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</si>
  <si>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</si>
  <si>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</si>
  <si>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</si>
  <si>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</si>
  <si>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</si>
  <si>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</si>
  <si>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</si>
  <si>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</si>
  <si>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</si>
  <si>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</si>
  <si>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</si>
  <si>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</si>
  <si>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</si>
  <si>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</si>
  <si>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</si>
  <si>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</si>
  <si>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</si>
  <si>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</si>
  <si>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</si>
  <si>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</si>
  <si>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</si>
  <si>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</si>
  <si>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</si>
  <si>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</si>
  <si>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</si>
  <si>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</si>
  <si>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</si>
  <si>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</si>
  <si>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</si>
  <si>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</si>
  <si>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</si>
  <si>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</si>
  <si>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</si>
  <si>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</si>
  <si>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</si>
  <si>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</si>
  <si>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</si>
  <si>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</si>
  <si>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</si>
  <si>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</si>
  <si>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</si>
  <si>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</si>
  <si>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</si>
  <si>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</si>
  <si>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</si>
  <si>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</si>
  <si>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</si>
  <si>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</si>
  <si>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</si>
  <si>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</si>
  <si>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</si>
  <si>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</si>
  <si>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</si>
  <si>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</si>
  <si>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</si>
  <si>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</si>
  <si>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</si>
  <si>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</si>
  <si>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</si>
  <si>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</si>
  <si>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</si>
  <si>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</si>
  <si>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</si>
  <si>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</si>
  <si>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5</t>
  </si>
  <si>
    <t>K</t>
  </si>
  <si>
    <t>941111111</t>
  </si>
  <si>
    <t>Montáž lešení řadového trubkového lehkého s podlahami zatížení do 200 kg/m2 š do 0,9 m v do 10 m</t>
  </si>
  <si>
    <t>m2</t>
  </si>
  <si>
    <t>4</t>
  </si>
  <si>
    <t>1679758527</t>
  </si>
  <si>
    <t>VV</t>
  </si>
  <si>
    <t>2*(12,7+48,8)*5,1</t>
  </si>
  <si>
    <t>6</t>
  </si>
  <si>
    <t>941111211</t>
  </si>
  <si>
    <t>Příplatek k lešení řadovému trubkovému lehkému s podlahami š 0,9 m v 10 m za první a ZKD den použití</t>
  </si>
  <si>
    <t>-205915095</t>
  </si>
  <si>
    <t>627,3*30</t>
  </si>
  <si>
    <t>7</t>
  </si>
  <si>
    <t>941111811</t>
  </si>
  <si>
    <t>Demontáž lešení řadového trubkového lehkého s podlahami zatížení do 200 kg/m2 š do 0,9 m v do 10 m</t>
  </si>
  <si>
    <t>-386943243</t>
  </si>
  <si>
    <t>997</t>
  </si>
  <si>
    <t>Přesun sutě</t>
  </si>
  <si>
    <t>10</t>
  </si>
  <si>
    <t>997013211</t>
  </si>
  <si>
    <t>Vnitrostaveništní doprava suti a vybouraných hmot pro budovy v do 6 m ručně</t>
  </si>
  <si>
    <t>t</t>
  </si>
  <si>
    <t>12159175</t>
  </si>
  <si>
    <t>11</t>
  </si>
  <si>
    <t>997013219</t>
  </si>
  <si>
    <t>Příplatek k vnitrostaveništní dopravě suti a vybouraných hmot za zvětšenou dopravu suti ZKD 10 m</t>
  </si>
  <si>
    <t>1832269514</t>
  </si>
  <si>
    <t>2,488*5</t>
  </si>
  <si>
    <t>14</t>
  </si>
  <si>
    <t>997013501</t>
  </si>
  <si>
    <t>Odvoz suti a vybouraných hmot na skládku nebo meziskládku do 1 km se složením</t>
  </si>
  <si>
    <t>-1162012467</t>
  </si>
  <si>
    <t>997013509</t>
  </si>
  <si>
    <t>Příplatek k odvozu suti a vybouraných hmot na skládku ZKD 1 km přes 1 km</t>
  </si>
  <si>
    <t>-200266337</t>
  </si>
  <si>
    <t>2,488*14</t>
  </si>
  <si>
    <t>16</t>
  </si>
  <si>
    <t>997013631</t>
  </si>
  <si>
    <t>Poplatek za uložení na skládce (skládkovné) stavebního odpadu směsného kód odpadu 17 09 04</t>
  </si>
  <si>
    <t>-1781301300</t>
  </si>
  <si>
    <t>17</t>
  </si>
  <si>
    <t>997013863</t>
  </si>
  <si>
    <t xml:space="preserve">Poplatek za uložení stavebního odpadu na recyklační skládce (skládkovné) cihelného kód odpadu  17 01 02</t>
  </si>
  <si>
    <t>-719353542</t>
  </si>
  <si>
    <t>998</t>
  </si>
  <si>
    <t>Přesun hmot</t>
  </si>
  <si>
    <t>18</t>
  </si>
  <si>
    <t>998011002</t>
  </si>
  <si>
    <t>Přesun hmot pro budovy zděné v do 12 m</t>
  </si>
  <si>
    <t>-1513813537</t>
  </si>
  <si>
    <t>PSV</t>
  </si>
  <si>
    <t>Práce a dodávky PSV</t>
  </si>
  <si>
    <t>712</t>
  </si>
  <si>
    <t>Povlakové krytiny</t>
  </si>
  <si>
    <t>19</t>
  </si>
  <si>
    <t>712311111</t>
  </si>
  <si>
    <t>Provedení povlakové krytiny střech do 10° za studena suspenzí asfaltovou</t>
  </si>
  <si>
    <t>-971906829</t>
  </si>
  <si>
    <t>20</t>
  </si>
  <si>
    <t>M</t>
  </si>
  <si>
    <t>11163346</t>
  </si>
  <si>
    <t>suspenze hydroizolační asfaltová</t>
  </si>
  <si>
    <t>32</t>
  </si>
  <si>
    <t>-2072741660</t>
  </si>
  <si>
    <t>P</t>
  </si>
  <si>
    <t>Poznámka k položce:_x000d_
Spotřeba: 0,75 kg/m2</t>
  </si>
  <si>
    <t>608*0,00105 "Přepočtené koeficientem množství</t>
  </si>
  <si>
    <t>712363504</t>
  </si>
  <si>
    <t>Provedení povlak krytiny mechanicky kotvenou do betonu TI tl do 200 mm vnitřní pole, budova v do 18 m</t>
  </si>
  <si>
    <t>482784815</t>
  </si>
  <si>
    <t>25</t>
  </si>
  <si>
    <t>28322012</t>
  </si>
  <si>
    <t>fólie hydroizolační střešní mPVC mechanicky kotvená tl 1,5mm šedá</t>
  </si>
  <si>
    <t>-513138382</t>
  </si>
  <si>
    <t>608*1,165 "Přepočtené koeficientem množství</t>
  </si>
  <si>
    <t>26</t>
  </si>
  <si>
    <t>712500842</t>
  </si>
  <si>
    <t xml:space="preserve">Očištění stávajícího povrchu střechy </t>
  </si>
  <si>
    <t>-808593343</t>
  </si>
  <si>
    <t>27</t>
  </si>
  <si>
    <t>712964703</t>
  </si>
  <si>
    <t>Provedení povlakové krytiny zesílením koutů, rohů nebo hran fólií</t>
  </si>
  <si>
    <t>m</t>
  </si>
  <si>
    <t>-497065140</t>
  </si>
  <si>
    <t>2*48,8+2*12,7</t>
  </si>
  <si>
    <t>30</t>
  </si>
  <si>
    <t>998712202</t>
  </si>
  <si>
    <t>Přesun hmot procentní pro krytiny povlakové v objektech v do 12 m</t>
  </si>
  <si>
    <t>%</t>
  </si>
  <si>
    <t>2075748794</t>
  </si>
  <si>
    <t>713</t>
  </si>
  <si>
    <t>Izolace tepelné</t>
  </si>
  <si>
    <t>31</t>
  </si>
  <si>
    <t>713141152</t>
  </si>
  <si>
    <t>Montáž izolace tepelné střech plochých kladené volně 2 vrstvy rohoží, pásů, dílců, desek</t>
  </si>
  <si>
    <t>707237247</t>
  </si>
  <si>
    <t>33</t>
  </si>
  <si>
    <t>28375915</t>
  </si>
  <si>
    <t>deska EPS 150 do plochých střech a podlah λ=0,035 tl 40mm</t>
  </si>
  <si>
    <t>-1523056242</t>
  </si>
  <si>
    <t>608*1,05 "Přepočtené koeficientem množství</t>
  </si>
  <si>
    <t>34</t>
  </si>
  <si>
    <t>998713202</t>
  </si>
  <si>
    <t>Přesun hmot procentní pro izolace tepelné v objektech v do 12 m</t>
  </si>
  <si>
    <t>1187077775</t>
  </si>
  <si>
    <t>762</t>
  </si>
  <si>
    <t>Konstrukce tesařské</t>
  </si>
  <si>
    <t>39</t>
  </si>
  <si>
    <t>762083122</t>
  </si>
  <si>
    <t>Impregnace řeziva proti dřevokaznému hmyzu, houbám a plísním máčením třída ohrožení 3 a 4</t>
  </si>
  <si>
    <t>m3</t>
  </si>
  <si>
    <t>-1306472000</t>
  </si>
  <si>
    <t>40</t>
  </si>
  <si>
    <t>762431035</t>
  </si>
  <si>
    <t>Obložení stěn z desek OSB tl 18 mm kotvenách do zdiva</t>
  </si>
  <si>
    <t>-1762053760</t>
  </si>
  <si>
    <t>97,6*0,45</t>
  </si>
  <si>
    <t>49,8*0,18</t>
  </si>
  <si>
    <t>Součet</t>
  </si>
  <si>
    <t>41</t>
  </si>
  <si>
    <t>762713110</t>
  </si>
  <si>
    <t>Montáž prostorové vázané kce z hraněného řeziva průřezové plochy do 120 cm2</t>
  </si>
  <si>
    <t>1476613731</t>
  </si>
  <si>
    <t>42</t>
  </si>
  <si>
    <t>60512126</t>
  </si>
  <si>
    <t>hranol stavební řezivo průřezu do 120cm2 dl 6-8m</t>
  </si>
  <si>
    <t>-628974676</t>
  </si>
  <si>
    <t>49,8*0,08*0,05</t>
  </si>
  <si>
    <t>0,199*1,05 "Přepočtené koeficientem množství</t>
  </si>
  <si>
    <t>43</t>
  </si>
  <si>
    <t>762795000</t>
  </si>
  <si>
    <t>Spojovací prostředky pro montáž prostorových vázaných kcí</t>
  </si>
  <si>
    <t>-1774446098</t>
  </si>
  <si>
    <t>44</t>
  </si>
  <si>
    <t>998762202</t>
  </si>
  <si>
    <t>Přesun hmot procentní pro kce tesařské v objektech v do 12 m</t>
  </si>
  <si>
    <t>167626631</t>
  </si>
  <si>
    <t>764</t>
  </si>
  <si>
    <t>Konstrukce klempířské</t>
  </si>
  <si>
    <t>47</t>
  </si>
  <si>
    <t>764004802</t>
  </si>
  <si>
    <t xml:space="preserve">Demontáž podokapního žlabu  a svodů do suti</t>
  </si>
  <si>
    <t>571462230</t>
  </si>
  <si>
    <t>48</t>
  </si>
  <si>
    <t>764212636</t>
  </si>
  <si>
    <t>Oplechování štítu závětrnou lištou z Pz s povrchovou úpravou rš 500 mm</t>
  </si>
  <si>
    <t>-2131704893</t>
  </si>
  <si>
    <t>49</t>
  </si>
  <si>
    <t>764212666</t>
  </si>
  <si>
    <t>Oplechování rovné okapové hrany z Pz s povrchovou úpravou rš 500 mm</t>
  </si>
  <si>
    <t>-1513572318</t>
  </si>
  <si>
    <t>50</t>
  </si>
  <si>
    <t>764218632</t>
  </si>
  <si>
    <t>Oplechování rovné římsy celoplošně lepené z Pz s upraveným povrchem rš přes 670 mm</t>
  </si>
  <si>
    <t>-750355961</t>
  </si>
  <si>
    <t>97,6*0,75</t>
  </si>
  <si>
    <t>51</t>
  </si>
  <si>
    <t>764511602</t>
  </si>
  <si>
    <t>Žlab podokapní půlkruhový z Pz s povrchovou úpravou rš 330 mm</t>
  </si>
  <si>
    <t>-460525357</t>
  </si>
  <si>
    <t>52</t>
  </si>
  <si>
    <t>764511643</t>
  </si>
  <si>
    <t>Kotlík oválný (trychtýřový) pro podokapní žlaby z Pz s povrchovou úpravou 330/120 mm</t>
  </si>
  <si>
    <t>kus</t>
  </si>
  <si>
    <t>1006276453</t>
  </si>
  <si>
    <t>53</t>
  </si>
  <si>
    <t>764518623</t>
  </si>
  <si>
    <t>Svody kruhové včetně objímek, kolen, odskoků z Pz s povrchovou úpravou průměru 120 mm</t>
  </si>
  <si>
    <t>60813892</t>
  </si>
  <si>
    <t>54</t>
  </si>
  <si>
    <t>998764202</t>
  </si>
  <si>
    <t>Přesun hmot procentní pro konstrukce klempířské v objektech v do 12 m</t>
  </si>
  <si>
    <t>1075178237</t>
  </si>
  <si>
    <t>VRN</t>
  </si>
  <si>
    <t>Vedlejší rozpočtové náklady</t>
  </si>
  <si>
    <t>VRN3</t>
  </si>
  <si>
    <t>Zařízení staveniště</t>
  </si>
  <si>
    <t>55</t>
  </si>
  <si>
    <t>030001000</t>
  </si>
  <si>
    <t xml:space="preserve">soubor </t>
  </si>
  <si>
    <t>1024</t>
  </si>
  <si>
    <t>553433170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</si>
</sst>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32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34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ROUND(AX94,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ROUND(AY94,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G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21041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střechy st. p.č. 1498, k.ú. Týnec nad Labem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Týnec nad Labem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18. 8. 2021</v>
      </c>
      <c r="AN87" s="78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25.6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Labe, Hradec Králové, Víta Nejedlého 951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TEC studio s.r.o., 17. listopadu 233, Pardubice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Bc. Vít Kekula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0" t="s">
        <v>75</v>
      </c>
      <c r="BE92" s="100" t="s">
        <v>76</v>
      </c>
      <c r="BF92" s="101" t="s">
        <v>77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ROUND(AT95,2)</f>
        <v>0</v>
      </c>
      <c r="AU94" s="114">
        <f>ROUND(AU95,2)</f>
        <v>0</v>
      </c>
      <c r="AV94" s="114">
        <f>ROUND(SUM(AX94:AY94),2)</f>
        <v>0</v>
      </c>
      <c r="AW94" s="115">
        <f>ROUND(AW95,5)</f>
        <v>0</v>
      </c>
      <c r="AX94" s="114">
        <f>ROUND(BB94*L29,2)</f>
        <v>0</v>
      </c>
      <c r="AY94" s="114">
        <f>ROUND(BC94*L30,2)</f>
        <v>0</v>
      </c>
      <c r="AZ94" s="114">
        <f>ROUND(BD94*L29,2)</f>
        <v>0</v>
      </c>
      <c r="BA94" s="114">
        <f>ROUND(BE94*L30,2)</f>
        <v>0</v>
      </c>
      <c r="BB94" s="114">
        <f>ROUND(BB95,2)</f>
        <v>0</v>
      </c>
      <c r="BC94" s="114">
        <f>ROUND(BC95,2)</f>
        <v>0</v>
      </c>
      <c r="BD94" s="114">
        <f>ROUND(BD95,2)</f>
        <v>0</v>
      </c>
      <c r="BE94" s="114">
        <f>ROUND(BE95,2)</f>
        <v>0</v>
      </c>
      <c r="BF94" s="116">
        <f>ROUND(BF95,2)</f>
        <v>0</v>
      </c>
      <c r="BG94" s="6"/>
      <c r="BS94" s="117" t="s">
        <v>79</v>
      </c>
      <c r="BT94" s="117" t="s">
        <v>80</v>
      </c>
      <c r="BV94" s="117" t="s">
        <v>81</v>
      </c>
      <c r="BW94" s="117" t="s">
        <v>6</v>
      </c>
      <c r="BX94" s="117" t="s">
        <v>82</v>
      </c>
      <c r="CL94" s="117" t="s">
        <v>1</v>
      </c>
    </row>
    <row r="95" s="7" customFormat="1" ht="24.75" customHeight="1">
      <c r="A95" s="118" t="s">
        <v>83</v>
      </c>
      <c r="B95" s="119"/>
      <c r="C95" s="120"/>
      <c r="D95" s="121" t="s">
        <v>15</v>
      </c>
      <c r="E95" s="121"/>
      <c r="F95" s="121"/>
      <c r="G95" s="121"/>
      <c r="H95" s="121"/>
      <c r="I95" s="122"/>
      <c r="J95" s="121" t="s">
        <v>18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'21041 - Oprava střechy st...'!K30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84</v>
      </c>
      <c r="AR95" s="125"/>
      <c r="AS95" s="126">
        <f>'21041 - Oprava střechy st...'!K28</f>
        <v>0</v>
      </c>
      <c r="AT95" s="127">
        <f>'21041 - Oprava střechy st...'!K29</f>
        <v>0</v>
      </c>
      <c r="AU95" s="127">
        <v>0</v>
      </c>
      <c r="AV95" s="127">
        <f>ROUND(SUM(AX95:AY95),2)</f>
        <v>0</v>
      </c>
      <c r="AW95" s="128">
        <f>'21041 - Oprava střechy st...'!T123</f>
        <v>0</v>
      </c>
      <c r="AX95" s="127">
        <f>'21041 - Oprava střechy st...'!K33</f>
        <v>0</v>
      </c>
      <c r="AY95" s="127">
        <f>'21041 - Oprava střechy st...'!K34</f>
        <v>0</v>
      </c>
      <c r="AZ95" s="127">
        <f>'21041 - Oprava střechy st...'!K35</f>
        <v>0</v>
      </c>
      <c r="BA95" s="127">
        <f>'21041 - Oprava střechy st...'!K36</f>
        <v>0</v>
      </c>
      <c r="BB95" s="127">
        <f>'21041 - Oprava střechy st...'!F33</f>
        <v>0</v>
      </c>
      <c r="BC95" s="127">
        <f>'21041 - Oprava střechy st...'!F34</f>
        <v>0</v>
      </c>
      <c r="BD95" s="127">
        <f>'21041 - Oprava střechy st...'!F35</f>
        <v>0</v>
      </c>
      <c r="BE95" s="127">
        <f>'21041 - Oprava střechy st...'!F36</f>
        <v>0</v>
      </c>
      <c r="BF95" s="129">
        <f>'21041 - Oprava střechy st...'!F37</f>
        <v>0</v>
      </c>
      <c r="BG95" s="7"/>
      <c r="BT95" s="130" t="s">
        <v>85</v>
      </c>
      <c r="BU95" s="130" t="s">
        <v>86</v>
      </c>
      <c r="BV95" s="130" t="s">
        <v>81</v>
      </c>
      <c r="BW95" s="130" t="s">
        <v>6</v>
      </c>
      <c r="BX95" s="130" t="s">
        <v>82</v>
      </c>
      <c r="CL95" s="130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</row>
  </sheetData>
  <sheetProtection sheet="1" formatColumns="0" formatRows="0" objects="1" scenarios="1" spinCount="100000" saltValue="zBO/P+xi2/MH0mXcuSkxlcx8swk4KAOxR7seL0IFGuKeohiAdlc1kbgQhcS0YTapTWzixSA65uev5PqdelrSiw==" hashValue="YgTz3EIEWyf4fR/1gDJ1O5JWAZEKkOwSQfeC49E1C1B+iN7hKgSRAAclmBMrDT5ryC+mX5gMo+Vx9i/4JTqVwg==" algorithmName="SHA-512" password="CC35"/>
  <mergeCells count="42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21041 - Oprava střechy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9"/>
      <c r="AT3" s="16" t="s">
        <v>87</v>
      </c>
    </row>
    <row r="4" s="1" customFormat="1" ht="24.96" customHeight="1">
      <c r="B4" s="19"/>
      <c r="D4" s="133" t="s">
        <v>88</v>
      </c>
      <c r="M4" s="19"/>
      <c r="N4" s="134" t="s">
        <v>11</v>
      </c>
      <c r="AT4" s="16" t="s">
        <v>4</v>
      </c>
    </row>
    <row r="5" s="1" customFormat="1" ht="6.96" customHeight="1">
      <c r="B5" s="19"/>
      <c r="M5" s="19"/>
    </row>
    <row r="6" s="2" customFormat="1" ht="12" customHeight="1">
      <c r="A6" s="37"/>
      <c r="B6" s="43"/>
      <c r="C6" s="37"/>
      <c r="D6" s="135" t="s">
        <v>17</v>
      </c>
      <c r="E6" s="37"/>
      <c r="F6" s="37"/>
      <c r="G6" s="37"/>
      <c r="H6" s="37"/>
      <c r="I6" s="37"/>
      <c r="J6" s="37"/>
      <c r="K6" s="37"/>
      <c r="L6" s="37"/>
      <c r="M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6" t="s">
        <v>18</v>
      </c>
      <c r="F7" s="37"/>
      <c r="G7" s="37"/>
      <c r="H7" s="37"/>
      <c r="I7" s="37"/>
      <c r="J7" s="37"/>
      <c r="K7" s="37"/>
      <c r="L7" s="37"/>
      <c r="M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5" t="s">
        <v>19</v>
      </c>
      <c r="E9" s="37"/>
      <c r="F9" s="137" t="s">
        <v>1</v>
      </c>
      <c r="G9" s="37"/>
      <c r="H9" s="37"/>
      <c r="I9" s="135" t="s">
        <v>20</v>
      </c>
      <c r="J9" s="137" t="s">
        <v>1</v>
      </c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5" t="s">
        <v>21</v>
      </c>
      <c r="E10" s="37"/>
      <c r="F10" s="137" t="s">
        <v>22</v>
      </c>
      <c r="G10" s="37"/>
      <c r="H10" s="37"/>
      <c r="I10" s="135" t="s">
        <v>23</v>
      </c>
      <c r="J10" s="138" t="str">
        <f>'Rekapitulace stavby'!AN8</f>
        <v>18. 8. 2021</v>
      </c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25</v>
      </c>
      <c r="E12" s="37"/>
      <c r="F12" s="37"/>
      <c r="G12" s="37"/>
      <c r="H12" s="37"/>
      <c r="I12" s="135" t="s">
        <v>26</v>
      </c>
      <c r="J12" s="137" t="s">
        <v>1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7" t="s">
        <v>27</v>
      </c>
      <c r="F13" s="37"/>
      <c r="G13" s="37"/>
      <c r="H13" s="37"/>
      <c r="I13" s="135" t="s">
        <v>28</v>
      </c>
      <c r="J13" s="137" t="s">
        <v>1</v>
      </c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5" t="s">
        <v>29</v>
      </c>
      <c r="E15" s="37"/>
      <c r="F15" s="37"/>
      <c r="G15" s="37"/>
      <c r="H15" s="37"/>
      <c r="I15" s="135" t="s">
        <v>26</v>
      </c>
      <c r="J15" s="32" t="str">
        <f>'Rekapitulace stavby'!AN13</f>
        <v>Vyplň údaj</v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28</v>
      </c>
      <c r="J16" s="32" t="str">
        <f>'Rekapitulace stavby'!AN14</f>
        <v>Vyplň údaj</v>
      </c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5" t="s">
        <v>31</v>
      </c>
      <c r="E18" s="37"/>
      <c r="F18" s="37"/>
      <c r="G18" s="37"/>
      <c r="H18" s="37"/>
      <c r="I18" s="135" t="s">
        <v>26</v>
      </c>
      <c r="J18" s="137" t="s">
        <v>32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7" t="s">
        <v>33</v>
      </c>
      <c r="F19" s="37"/>
      <c r="G19" s="37"/>
      <c r="H19" s="37"/>
      <c r="I19" s="135" t="s">
        <v>28</v>
      </c>
      <c r="J19" s="137" t="s">
        <v>34</v>
      </c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5" t="s">
        <v>35</v>
      </c>
      <c r="E21" s="37"/>
      <c r="F21" s="37"/>
      <c r="G21" s="37"/>
      <c r="H21" s="37"/>
      <c r="I21" s="135" t="s">
        <v>26</v>
      </c>
      <c r="J21" s="137" t="s">
        <v>1</v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7" t="s">
        <v>36</v>
      </c>
      <c r="F22" s="37"/>
      <c r="G22" s="37"/>
      <c r="H22" s="37"/>
      <c r="I22" s="135" t="s">
        <v>28</v>
      </c>
      <c r="J22" s="137" t="s">
        <v>1</v>
      </c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5" t="s">
        <v>37</v>
      </c>
      <c r="E24" s="37"/>
      <c r="F24" s="37"/>
      <c r="G24" s="37"/>
      <c r="H24" s="37"/>
      <c r="I24" s="37"/>
      <c r="J24" s="37"/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39"/>
      <c r="M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3"/>
      <c r="E27" s="143"/>
      <c r="F27" s="143"/>
      <c r="G27" s="143"/>
      <c r="H27" s="143"/>
      <c r="I27" s="143"/>
      <c r="J27" s="143"/>
      <c r="K27" s="143"/>
      <c r="L27" s="143"/>
      <c r="M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>
      <c r="A28" s="37"/>
      <c r="B28" s="43"/>
      <c r="C28" s="37"/>
      <c r="D28" s="37"/>
      <c r="E28" s="135" t="s">
        <v>89</v>
      </c>
      <c r="F28" s="37"/>
      <c r="G28" s="37"/>
      <c r="H28" s="37"/>
      <c r="I28" s="37"/>
      <c r="J28" s="37"/>
      <c r="K28" s="144">
        <f>I94</f>
        <v>0</v>
      </c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>
      <c r="A29" s="37"/>
      <c r="B29" s="43"/>
      <c r="C29" s="37"/>
      <c r="D29" s="37"/>
      <c r="E29" s="135" t="s">
        <v>90</v>
      </c>
      <c r="F29" s="37"/>
      <c r="G29" s="37"/>
      <c r="H29" s="37"/>
      <c r="I29" s="37"/>
      <c r="J29" s="37"/>
      <c r="K29" s="144">
        <f>J94</f>
        <v>0</v>
      </c>
      <c r="L29" s="37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38</v>
      </c>
      <c r="E30" s="37"/>
      <c r="F30" s="37"/>
      <c r="G30" s="37"/>
      <c r="H30" s="37"/>
      <c r="I30" s="37"/>
      <c r="J30" s="37"/>
      <c r="K30" s="146">
        <f>ROUND(K123, 2)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3"/>
      <c r="E31" s="143"/>
      <c r="F31" s="143"/>
      <c r="G31" s="143"/>
      <c r="H31" s="143"/>
      <c r="I31" s="143"/>
      <c r="J31" s="143"/>
      <c r="K31" s="143"/>
      <c r="L31" s="143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40</v>
      </c>
      <c r="G32" s="37"/>
      <c r="H32" s="37"/>
      <c r="I32" s="147" t="s">
        <v>39</v>
      </c>
      <c r="J32" s="37"/>
      <c r="K32" s="147" t="s">
        <v>41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35" t="s">
        <v>43</v>
      </c>
      <c r="F33" s="144">
        <f>ROUND((SUM(BE123:BE184)),  2)</f>
        <v>0</v>
      </c>
      <c r="G33" s="37"/>
      <c r="H33" s="37"/>
      <c r="I33" s="149">
        <v>0.20999999999999999</v>
      </c>
      <c r="J33" s="37"/>
      <c r="K33" s="144">
        <f>ROUND(((SUM(BE123:BE184))*I33),  2)</f>
        <v>0</v>
      </c>
      <c r="L33" s="37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44</v>
      </c>
      <c r="F34" s="144">
        <f>ROUND((SUM(BF123:BF184)),  2)</f>
        <v>0</v>
      </c>
      <c r="G34" s="37"/>
      <c r="H34" s="37"/>
      <c r="I34" s="149">
        <v>0.14999999999999999</v>
      </c>
      <c r="J34" s="37"/>
      <c r="K34" s="144">
        <f>ROUND(((SUM(BF123:BF184))*I34),  2)</f>
        <v>0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4">
        <f>ROUND((SUM(BG123:BG184)),  2)</f>
        <v>0</v>
      </c>
      <c r="G35" s="37"/>
      <c r="H35" s="37"/>
      <c r="I35" s="149">
        <v>0.20999999999999999</v>
      </c>
      <c r="J35" s="37"/>
      <c r="K35" s="144">
        <f>0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46</v>
      </c>
      <c r="F36" s="144">
        <f>ROUND((SUM(BH123:BH184)),  2)</f>
        <v>0</v>
      </c>
      <c r="G36" s="37"/>
      <c r="H36" s="37"/>
      <c r="I36" s="149">
        <v>0.14999999999999999</v>
      </c>
      <c r="J36" s="37"/>
      <c r="K36" s="144">
        <f>0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47</v>
      </c>
      <c r="F37" s="144">
        <f>ROUND((SUM(BI123:BI184)),  2)</f>
        <v>0</v>
      </c>
      <c r="G37" s="37"/>
      <c r="H37" s="37"/>
      <c r="I37" s="149">
        <v>0</v>
      </c>
      <c r="J37" s="37"/>
      <c r="K37" s="144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2"/>
      <c r="K39" s="155">
        <f>SUM(K30:K37)</f>
        <v>0</v>
      </c>
      <c r="L39" s="156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M41" s="19"/>
    </row>
    <row r="42" s="1" customFormat="1" ht="14.4" customHeight="1">
      <c r="B42" s="19"/>
      <c r="M42" s="19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2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158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160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163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160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střechy st. p.č. 1498, k.ú. Týnec nad Labem</v>
      </c>
      <c r="F85" s="39"/>
      <c r="G85" s="39"/>
      <c r="H85" s="39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Týnec nad Labem</v>
      </c>
      <c r="G87" s="39"/>
      <c r="H87" s="39"/>
      <c r="I87" s="31" t="s">
        <v>23</v>
      </c>
      <c r="J87" s="78" t="str">
        <f>IF(J10="","",J10)</f>
        <v>18. 8. 2021</v>
      </c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40.05" customHeight="1">
      <c r="A89" s="37"/>
      <c r="B89" s="38"/>
      <c r="C89" s="31" t="s">
        <v>25</v>
      </c>
      <c r="D89" s="39"/>
      <c r="E89" s="39"/>
      <c r="F89" s="26" t="str">
        <f>E13</f>
        <v>Povodí Labe, Hradec Králové, Víta Nejedlého 951</v>
      </c>
      <c r="G89" s="39"/>
      <c r="H89" s="39"/>
      <c r="I89" s="31" t="s">
        <v>31</v>
      </c>
      <c r="J89" s="35" t="str">
        <f>E19</f>
        <v>TEC studio s.r.o., 17. listopadu 233, Pardubice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 xml:space="preserve">Bc. Vít Kekula </v>
      </c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8" t="s">
        <v>92</v>
      </c>
      <c r="D92" s="169"/>
      <c r="E92" s="169"/>
      <c r="F92" s="169"/>
      <c r="G92" s="169"/>
      <c r="H92" s="169"/>
      <c r="I92" s="170" t="s">
        <v>93</v>
      </c>
      <c r="J92" s="170" t="s">
        <v>94</v>
      </c>
      <c r="K92" s="170" t="s">
        <v>95</v>
      </c>
      <c r="L92" s="16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1" t="s">
        <v>96</v>
      </c>
      <c r="D94" s="39"/>
      <c r="E94" s="39"/>
      <c r="F94" s="39"/>
      <c r="G94" s="39"/>
      <c r="H94" s="39"/>
      <c r="I94" s="109">
        <f>Q123</f>
        <v>0</v>
      </c>
      <c r="J94" s="109">
        <f>R123</f>
        <v>0</v>
      </c>
      <c r="K94" s="109">
        <f>K123</f>
        <v>0</v>
      </c>
      <c r="L94" s="39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97</v>
      </c>
    </row>
    <row r="95" s="9" customFormat="1" ht="24.96" customHeight="1">
      <c r="A95" s="9"/>
      <c r="B95" s="172"/>
      <c r="C95" s="173"/>
      <c r="D95" s="174" t="s">
        <v>98</v>
      </c>
      <c r="E95" s="175"/>
      <c r="F95" s="175"/>
      <c r="G95" s="175"/>
      <c r="H95" s="175"/>
      <c r="I95" s="176">
        <f>Q124</f>
        <v>0</v>
      </c>
      <c r="J95" s="176">
        <f>R124</f>
        <v>0</v>
      </c>
      <c r="K95" s="176">
        <f>K124</f>
        <v>0</v>
      </c>
      <c r="L95" s="173"/>
      <c r="M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99</v>
      </c>
      <c r="E96" s="181"/>
      <c r="F96" s="181"/>
      <c r="G96" s="181"/>
      <c r="H96" s="181"/>
      <c r="I96" s="182">
        <f>Q125</f>
        <v>0</v>
      </c>
      <c r="J96" s="182">
        <f>R125</f>
        <v>0</v>
      </c>
      <c r="K96" s="182">
        <f>K125</f>
        <v>0</v>
      </c>
      <c r="L96" s="179"/>
      <c r="M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100</v>
      </c>
      <c r="E97" s="181"/>
      <c r="F97" s="181"/>
      <c r="G97" s="181"/>
      <c r="H97" s="181"/>
      <c r="I97" s="182">
        <f>Q131</f>
        <v>0</v>
      </c>
      <c r="J97" s="182">
        <f>R131</f>
        <v>0</v>
      </c>
      <c r="K97" s="182">
        <f>K131</f>
        <v>0</v>
      </c>
      <c r="L97" s="179"/>
      <c r="M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101</v>
      </c>
      <c r="E98" s="181"/>
      <c r="F98" s="181"/>
      <c r="G98" s="181"/>
      <c r="H98" s="181"/>
      <c r="I98" s="182">
        <f>Q140</f>
        <v>0</v>
      </c>
      <c r="J98" s="182">
        <f>R140</f>
        <v>0</v>
      </c>
      <c r="K98" s="182">
        <f>K140</f>
        <v>0</v>
      </c>
      <c r="L98" s="179"/>
      <c r="M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102</v>
      </c>
      <c r="E99" s="175"/>
      <c r="F99" s="175"/>
      <c r="G99" s="175"/>
      <c r="H99" s="175"/>
      <c r="I99" s="176">
        <f>Q142</f>
        <v>0</v>
      </c>
      <c r="J99" s="176">
        <f>R142</f>
        <v>0</v>
      </c>
      <c r="K99" s="176">
        <f>K142</f>
        <v>0</v>
      </c>
      <c r="L99" s="173"/>
      <c r="M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103</v>
      </c>
      <c r="E100" s="181"/>
      <c r="F100" s="181"/>
      <c r="G100" s="181"/>
      <c r="H100" s="181"/>
      <c r="I100" s="182">
        <f>Q143</f>
        <v>0</v>
      </c>
      <c r="J100" s="182">
        <f>R143</f>
        <v>0</v>
      </c>
      <c r="K100" s="182">
        <f>K143</f>
        <v>0</v>
      </c>
      <c r="L100" s="179"/>
      <c r="M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104</v>
      </c>
      <c r="E101" s="181"/>
      <c r="F101" s="181"/>
      <c r="G101" s="181"/>
      <c r="H101" s="181"/>
      <c r="I101" s="182">
        <f>Q155</f>
        <v>0</v>
      </c>
      <c r="J101" s="182">
        <f>R155</f>
        <v>0</v>
      </c>
      <c r="K101" s="182">
        <f>K155</f>
        <v>0</v>
      </c>
      <c r="L101" s="179"/>
      <c r="M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105</v>
      </c>
      <c r="E102" s="181"/>
      <c r="F102" s="181"/>
      <c r="G102" s="181"/>
      <c r="H102" s="181"/>
      <c r="I102" s="182">
        <f>Q160</f>
        <v>0</v>
      </c>
      <c r="J102" s="182">
        <f>R160</f>
        <v>0</v>
      </c>
      <c r="K102" s="182">
        <f>K160</f>
        <v>0</v>
      </c>
      <c r="L102" s="179"/>
      <c r="M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106</v>
      </c>
      <c r="E103" s="181"/>
      <c r="F103" s="181"/>
      <c r="G103" s="181"/>
      <c r="H103" s="181"/>
      <c r="I103" s="182">
        <f>Q172</f>
        <v>0</v>
      </c>
      <c r="J103" s="182">
        <f>R172</f>
        <v>0</v>
      </c>
      <c r="K103" s="182">
        <f>K172</f>
        <v>0</v>
      </c>
      <c r="L103" s="179"/>
      <c r="M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107</v>
      </c>
      <c r="E104" s="175"/>
      <c r="F104" s="175"/>
      <c r="G104" s="175"/>
      <c r="H104" s="175"/>
      <c r="I104" s="176">
        <f>Q182</f>
        <v>0</v>
      </c>
      <c r="J104" s="176">
        <f>R182</f>
        <v>0</v>
      </c>
      <c r="K104" s="176">
        <f>K182</f>
        <v>0</v>
      </c>
      <c r="L104" s="173"/>
      <c r="M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108</v>
      </c>
      <c r="E105" s="181"/>
      <c r="F105" s="181"/>
      <c r="G105" s="181"/>
      <c r="H105" s="181"/>
      <c r="I105" s="182">
        <f>Q183</f>
        <v>0</v>
      </c>
      <c r="J105" s="182">
        <f>R183</f>
        <v>0</v>
      </c>
      <c r="K105" s="182">
        <f>K183</f>
        <v>0</v>
      </c>
      <c r="L105" s="179"/>
      <c r="M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109</v>
      </c>
      <c r="D112" s="39"/>
      <c r="E112" s="39"/>
      <c r="F112" s="39"/>
      <c r="G112" s="39"/>
      <c r="H112" s="39"/>
      <c r="I112" s="39"/>
      <c r="J112" s="39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E7</f>
        <v>Oprava střechy st. p.č. 1498, k.ú. Týnec nad Labem</v>
      </c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9"/>
      <c r="E117" s="39"/>
      <c r="F117" s="26" t="str">
        <f>F10</f>
        <v>Týnec nad Labem</v>
      </c>
      <c r="G117" s="39"/>
      <c r="H117" s="39"/>
      <c r="I117" s="31" t="s">
        <v>23</v>
      </c>
      <c r="J117" s="78" t="str">
        <f>IF(J10="","",J10)</f>
        <v>18. 8. 2021</v>
      </c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0.05" customHeight="1">
      <c r="A119" s="37"/>
      <c r="B119" s="38"/>
      <c r="C119" s="31" t="s">
        <v>25</v>
      </c>
      <c r="D119" s="39"/>
      <c r="E119" s="39"/>
      <c r="F119" s="26" t="str">
        <f>E13</f>
        <v>Povodí Labe, Hradec Králové, Víta Nejedlého 951</v>
      </c>
      <c r="G119" s="39"/>
      <c r="H119" s="39"/>
      <c r="I119" s="31" t="s">
        <v>31</v>
      </c>
      <c r="J119" s="35" t="str">
        <f>E19</f>
        <v>TEC studio s.r.o., 17. listopadu 233, Pardubice</v>
      </c>
      <c r="K119" s="39"/>
      <c r="L119" s="39"/>
      <c r="M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IF(E16="","",E16)</f>
        <v>Vyplň údaj</v>
      </c>
      <c r="G120" s="39"/>
      <c r="H120" s="39"/>
      <c r="I120" s="31" t="s">
        <v>35</v>
      </c>
      <c r="J120" s="35" t="str">
        <f>E22</f>
        <v xml:space="preserve">Bc. Vít Kekula </v>
      </c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4"/>
      <c r="B122" s="185"/>
      <c r="C122" s="186" t="s">
        <v>110</v>
      </c>
      <c r="D122" s="187" t="s">
        <v>63</v>
      </c>
      <c r="E122" s="187" t="s">
        <v>59</v>
      </c>
      <c r="F122" s="187" t="s">
        <v>60</v>
      </c>
      <c r="G122" s="187" t="s">
        <v>111</v>
      </c>
      <c r="H122" s="187" t="s">
        <v>112</v>
      </c>
      <c r="I122" s="187" t="s">
        <v>113</v>
      </c>
      <c r="J122" s="187" t="s">
        <v>114</v>
      </c>
      <c r="K122" s="188" t="s">
        <v>95</v>
      </c>
      <c r="L122" s="189" t="s">
        <v>115</v>
      </c>
      <c r="M122" s="190"/>
      <c r="N122" s="99" t="s">
        <v>1</v>
      </c>
      <c r="O122" s="100" t="s">
        <v>42</v>
      </c>
      <c r="P122" s="100" t="s">
        <v>116</v>
      </c>
      <c r="Q122" s="100" t="s">
        <v>117</v>
      </c>
      <c r="R122" s="100" t="s">
        <v>118</v>
      </c>
      <c r="S122" s="100" t="s">
        <v>119</v>
      </c>
      <c r="T122" s="100" t="s">
        <v>120</v>
      </c>
      <c r="U122" s="100" t="s">
        <v>121</v>
      </c>
      <c r="V122" s="100" t="s">
        <v>122</v>
      </c>
      <c r="W122" s="100" t="s">
        <v>123</v>
      </c>
      <c r="X122" s="101" t="s">
        <v>124</v>
      </c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7"/>
      <c r="B123" s="38"/>
      <c r="C123" s="106" t="s">
        <v>125</v>
      </c>
      <c r="D123" s="39"/>
      <c r="E123" s="39"/>
      <c r="F123" s="39"/>
      <c r="G123" s="39"/>
      <c r="H123" s="39"/>
      <c r="I123" s="39"/>
      <c r="J123" s="39"/>
      <c r="K123" s="191">
        <f>BK123</f>
        <v>0</v>
      </c>
      <c r="L123" s="39"/>
      <c r="M123" s="43"/>
      <c r="N123" s="102"/>
      <c r="O123" s="192"/>
      <c r="P123" s="103"/>
      <c r="Q123" s="193">
        <f>Q124+Q142+Q182</f>
        <v>0</v>
      </c>
      <c r="R123" s="193">
        <f>R124+R142+R182</f>
        <v>0</v>
      </c>
      <c r="S123" s="103"/>
      <c r="T123" s="194">
        <f>T124+T142+T182</f>
        <v>0</v>
      </c>
      <c r="U123" s="103"/>
      <c r="V123" s="194">
        <f>V124+V142+V182</f>
        <v>6.3545572599999991</v>
      </c>
      <c r="W123" s="103"/>
      <c r="X123" s="195">
        <f>X124+X142+X182</f>
        <v>0.43775999999999998</v>
      </c>
      <c r="Y123" s="37"/>
      <c r="Z123" s="37"/>
      <c r="AA123" s="37"/>
      <c r="AB123" s="37"/>
      <c r="AC123" s="37"/>
      <c r="AD123" s="37"/>
      <c r="AE123" s="37"/>
      <c r="AT123" s="16" t="s">
        <v>79</v>
      </c>
      <c r="AU123" s="16" t="s">
        <v>97</v>
      </c>
      <c r="BK123" s="196">
        <f>BK124+BK142+BK182</f>
        <v>0</v>
      </c>
    </row>
    <row r="124" s="12" customFormat="1" ht="25.92" customHeight="1">
      <c r="A124" s="12"/>
      <c r="B124" s="197"/>
      <c r="C124" s="198"/>
      <c r="D124" s="199" t="s">
        <v>79</v>
      </c>
      <c r="E124" s="200" t="s">
        <v>126</v>
      </c>
      <c r="F124" s="200" t="s">
        <v>127</v>
      </c>
      <c r="G124" s="198"/>
      <c r="H124" s="198"/>
      <c r="I124" s="201"/>
      <c r="J124" s="201"/>
      <c r="K124" s="202">
        <f>BK124</f>
        <v>0</v>
      </c>
      <c r="L124" s="198"/>
      <c r="M124" s="203"/>
      <c r="N124" s="204"/>
      <c r="O124" s="205"/>
      <c r="P124" s="205"/>
      <c r="Q124" s="206">
        <f>Q125+Q131+Q140</f>
        <v>0</v>
      </c>
      <c r="R124" s="206">
        <f>R125+R131+R140</f>
        <v>0</v>
      </c>
      <c r="S124" s="205"/>
      <c r="T124" s="207">
        <f>T125+T131+T140</f>
        <v>0</v>
      </c>
      <c r="U124" s="205"/>
      <c r="V124" s="207">
        <f>V125+V131+V140</f>
        <v>0</v>
      </c>
      <c r="W124" s="205"/>
      <c r="X124" s="208">
        <f>X125+X131+X140</f>
        <v>0</v>
      </c>
      <c r="Y124" s="12"/>
      <c r="Z124" s="12"/>
      <c r="AA124" s="12"/>
      <c r="AB124" s="12"/>
      <c r="AC124" s="12"/>
      <c r="AD124" s="12"/>
      <c r="AE124" s="12"/>
      <c r="AR124" s="209" t="s">
        <v>85</v>
      </c>
      <c r="AT124" s="210" t="s">
        <v>79</v>
      </c>
      <c r="AU124" s="210" t="s">
        <v>80</v>
      </c>
      <c r="AY124" s="209" t="s">
        <v>128</v>
      </c>
      <c r="BK124" s="211">
        <f>BK125+BK131+BK140</f>
        <v>0</v>
      </c>
    </row>
    <row r="125" s="12" customFormat="1" ht="22.8" customHeight="1">
      <c r="A125" s="12"/>
      <c r="B125" s="197"/>
      <c r="C125" s="198"/>
      <c r="D125" s="199" t="s">
        <v>79</v>
      </c>
      <c r="E125" s="212" t="s">
        <v>129</v>
      </c>
      <c r="F125" s="212" t="s">
        <v>130</v>
      </c>
      <c r="G125" s="198"/>
      <c r="H125" s="198"/>
      <c r="I125" s="201"/>
      <c r="J125" s="201"/>
      <c r="K125" s="213">
        <f>BK125</f>
        <v>0</v>
      </c>
      <c r="L125" s="198"/>
      <c r="M125" s="203"/>
      <c r="N125" s="204"/>
      <c r="O125" s="205"/>
      <c r="P125" s="205"/>
      <c r="Q125" s="206">
        <f>SUM(Q126:Q130)</f>
        <v>0</v>
      </c>
      <c r="R125" s="206">
        <f>SUM(R126:R130)</f>
        <v>0</v>
      </c>
      <c r="S125" s="205"/>
      <c r="T125" s="207">
        <f>SUM(T126:T130)</f>
        <v>0</v>
      </c>
      <c r="U125" s="205"/>
      <c r="V125" s="207">
        <f>SUM(V126:V130)</f>
        <v>0</v>
      </c>
      <c r="W125" s="205"/>
      <c r="X125" s="208">
        <f>SUM(X126:X130)</f>
        <v>0</v>
      </c>
      <c r="Y125" s="12"/>
      <c r="Z125" s="12"/>
      <c r="AA125" s="12"/>
      <c r="AB125" s="12"/>
      <c r="AC125" s="12"/>
      <c r="AD125" s="12"/>
      <c r="AE125" s="12"/>
      <c r="AR125" s="209" t="s">
        <v>85</v>
      </c>
      <c r="AT125" s="210" t="s">
        <v>79</v>
      </c>
      <c r="AU125" s="210" t="s">
        <v>85</v>
      </c>
      <c r="AY125" s="209" t="s">
        <v>128</v>
      </c>
      <c r="BK125" s="211">
        <f>SUM(BK126:BK130)</f>
        <v>0</v>
      </c>
    </row>
    <row r="126" s="2" customFormat="1" ht="33" customHeight="1">
      <c r="A126" s="37"/>
      <c r="B126" s="38"/>
      <c r="C126" s="214" t="s">
        <v>131</v>
      </c>
      <c r="D126" s="214" t="s">
        <v>132</v>
      </c>
      <c r="E126" s="215" t="s">
        <v>133</v>
      </c>
      <c r="F126" s="216" t="s">
        <v>134</v>
      </c>
      <c r="G126" s="217" t="s">
        <v>135</v>
      </c>
      <c r="H126" s="218">
        <v>627.29999999999995</v>
      </c>
      <c r="I126" s="219"/>
      <c r="J126" s="219"/>
      <c r="K126" s="220">
        <f>ROUND(P126*H126,2)</f>
        <v>0</v>
      </c>
      <c r="L126" s="221"/>
      <c r="M126" s="43"/>
      <c r="N126" s="222" t="s">
        <v>1</v>
      </c>
      <c r="O126" s="223" t="s">
        <v>43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90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7"/>
      <c r="Z126" s="37"/>
      <c r="AA126" s="37"/>
      <c r="AB126" s="37"/>
      <c r="AC126" s="37"/>
      <c r="AD126" s="37"/>
      <c r="AE126" s="37"/>
      <c r="AR126" s="227" t="s">
        <v>136</v>
      </c>
      <c r="AT126" s="227" t="s">
        <v>132</v>
      </c>
      <c r="AU126" s="227" t="s">
        <v>87</v>
      </c>
      <c r="AY126" s="16" t="s">
        <v>128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6" t="s">
        <v>85</v>
      </c>
      <c r="BK126" s="228">
        <f>ROUND(P126*H126,2)</f>
        <v>0</v>
      </c>
      <c r="BL126" s="16" t="s">
        <v>136</v>
      </c>
      <c r="BM126" s="227" t="s">
        <v>137</v>
      </c>
    </row>
    <row r="127" s="13" customFormat="1">
      <c r="A127" s="13"/>
      <c r="B127" s="229"/>
      <c r="C127" s="230"/>
      <c r="D127" s="231" t="s">
        <v>138</v>
      </c>
      <c r="E127" s="232" t="s">
        <v>1</v>
      </c>
      <c r="F127" s="233" t="s">
        <v>139</v>
      </c>
      <c r="G127" s="230"/>
      <c r="H127" s="234">
        <v>627.29999999999995</v>
      </c>
      <c r="I127" s="235"/>
      <c r="J127" s="235"/>
      <c r="K127" s="230"/>
      <c r="L127" s="230"/>
      <c r="M127" s="236"/>
      <c r="N127" s="237"/>
      <c r="O127" s="238"/>
      <c r="P127" s="238"/>
      <c r="Q127" s="238"/>
      <c r="R127" s="238"/>
      <c r="S127" s="238"/>
      <c r="T127" s="238"/>
      <c r="U127" s="238"/>
      <c r="V127" s="238"/>
      <c r="W127" s="238"/>
      <c r="X127" s="239"/>
      <c r="Y127" s="13"/>
      <c r="Z127" s="13"/>
      <c r="AA127" s="13"/>
      <c r="AB127" s="13"/>
      <c r="AC127" s="13"/>
      <c r="AD127" s="13"/>
      <c r="AE127" s="13"/>
      <c r="AT127" s="240" t="s">
        <v>138</v>
      </c>
      <c r="AU127" s="240" t="s">
        <v>87</v>
      </c>
      <c r="AV127" s="13" t="s">
        <v>87</v>
      </c>
      <c r="AW127" s="13" t="s">
        <v>5</v>
      </c>
      <c r="AX127" s="13" t="s">
        <v>85</v>
      </c>
      <c r="AY127" s="240" t="s">
        <v>128</v>
      </c>
    </row>
    <row r="128" s="2" customFormat="1" ht="33" customHeight="1">
      <c r="A128" s="37"/>
      <c r="B128" s="38"/>
      <c r="C128" s="214" t="s">
        <v>140</v>
      </c>
      <c r="D128" s="214" t="s">
        <v>132</v>
      </c>
      <c r="E128" s="215" t="s">
        <v>141</v>
      </c>
      <c r="F128" s="216" t="s">
        <v>142</v>
      </c>
      <c r="G128" s="217" t="s">
        <v>135</v>
      </c>
      <c r="H128" s="218">
        <v>18819</v>
      </c>
      <c r="I128" s="219"/>
      <c r="J128" s="219"/>
      <c r="K128" s="220">
        <f>ROUND(P128*H128,2)</f>
        <v>0</v>
      </c>
      <c r="L128" s="221"/>
      <c r="M128" s="43"/>
      <c r="N128" s="222" t="s">
        <v>1</v>
      </c>
      <c r="O128" s="223" t="s">
        <v>43</v>
      </c>
      <c r="P128" s="224">
        <f>I128+J128</f>
        <v>0</v>
      </c>
      <c r="Q128" s="224">
        <f>ROUND(I128*H128,2)</f>
        <v>0</v>
      </c>
      <c r="R128" s="224">
        <f>ROUND(J128*H128,2)</f>
        <v>0</v>
      </c>
      <c r="S128" s="90"/>
      <c r="T128" s="225">
        <f>S128*H128</f>
        <v>0</v>
      </c>
      <c r="U128" s="225">
        <v>0</v>
      </c>
      <c r="V128" s="225">
        <f>U128*H128</f>
        <v>0</v>
      </c>
      <c r="W128" s="225">
        <v>0</v>
      </c>
      <c r="X128" s="226">
        <f>W128*H128</f>
        <v>0</v>
      </c>
      <c r="Y128" s="37"/>
      <c r="Z128" s="37"/>
      <c r="AA128" s="37"/>
      <c r="AB128" s="37"/>
      <c r="AC128" s="37"/>
      <c r="AD128" s="37"/>
      <c r="AE128" s="37"/>
      <c r="AR128" s="227" t="s">
        <v>136</v>
      </c>
      <c r="AT128" s="227" t="s">
        <v>132</v>
      </c>
      <c r="AU128" s="227" t="s">
        <v>87</v>
      </c>
      <c r="AY128" s="16" t="s">
        <v>128</v>
      </c>
      <c r="BE128" s="228">
        <f>IF(O128="základní",K128,0)</f>
        <v>0</v>
      </c>
      <c r="BF128" s="228">
        <f>IF(O128="snížená",K128,0)</f>
        <v>0</v>
      </c>
      <c r="BG128" s="228">
        <f>IF(O128="zákl. přenesená",K128,0)</f>
        <v>0</v>
      </c>
      <c r="BH128" s="228">
        <f>IF(O128="sníž. přenesená",K128,0)</f>
        <v>0</v>
      </c>
      <c r="BI128" s="228">
        <f>IF(O128="nulová",K128,0)</f>
        <v>0</v>
      </c>
      <c r="BJ128" s="16" t="s">
        <v>85</v>
      </c>
      <c r="BK128" s="228">
        <f>ROUND(P128*H128,2)</f>
        <v>0</v>
      </c>
      <c r="BL128" s="16" t="s">
        <v>136</v>
      </c>
      <c r="BM128" s="227" t="s">
        <v>143</v>
      </c>
    </row>
    <row r="129" s="13" customFormat="1">
      <c r="A129" s="13"/>
      <c r="B129" s="229"/>
      <c r="C129" s="230"/>
      <c r="D129" s="231" t="s">
        <v>138</v>
      </c>
      <c r="E129" s="232" t="s">
        <v>1</v>
      </c>
      <c r="F129" s="233" t="s">
        <v>144</v>
      </c>
      <c r="G129" s="230"/>
      <c r="H129" s="234">
        <v>18819</v>
      </c>
      <c r="I129" s="235"/>
      <c r="J129" s="235"/>
      <c r="K129" s="230"/>
      <c r="L129" s="230"/>
      <c r="M129" s="236"/>
      <c r="N129" s="237"/>
      <c r="O129" s="238"/>
      <c r="P129" s="238"/>
      <c r="Q129" s="238"/>
      <c r="R129" s="238"/>
      <c r="S129" s="238"/>
      <c r="T129" s="238"/>
      <c r="U129" s="238"/>
      <c r="V129" s="238"/>
      <c r="W129" s="238"/>
      <c r="X129" s="239"/>
      <c r="Y129" s="13"/>
      <c r="Z129" s="13"/>
      <c r="AA129" s="13"/>
      <c r="AB129" s="13"/>
      <c r="AC129" s="13"/>
      <c r="AD129" s="13"/>
      <c r="AE129" s="13"/>
      <c r="AT129" s="240" t="s">
        <v>138</v>
      </c>
      <c r="AU129" s="240" t="s">
        <v>87</v>
      </c>
      <c r="AV129" s="13" t="s">
        <v>87</v>
      </c>
      <c r="AW129" s="13" t="s">
        <v>5</v>
      </c>
      <c r="AX129" s="13" t="s">
        <v>85</v>
      </c>
      <c r="AY129" s="240" t="s">
        <v>128</v>
      </c>
    </row>
    <row r="130" s="2" customFormat="1" ht="33" customHeight="1">
      <c r="A130" s="37"/>
      <c r="B130" s="38"/>
      <c r="C130" s="214" t="s">
        <v>145</v>
      </c>
      <c r="D130" s="214" t="s">
        <v>132</v>
      </c>
      <c r="E130" s="215" t="s">
        <v>146</v>
      </c>
      <c r="F130" s="216" t="s">
        <v>147</v>
      </c>
      <c r="G130" s="217" t="s">
        <v>135</v>
      </c>
      <c r="H130" s="218">
        <v>627.29999999999995</v>
      </c>
      <c r="I130" s="219"/>
      <c r="J130" s="219"/>
      <c r="K130" s="220">
        <f>ROUND(P130*H130,2)</f>
        <v>0</v>
      </c>
      <c r="L130" s="221"/>
      <c r="M130" s="43"/>
      <c r="N130" s="222" t="s">
        <v>1</v>
      </c>
      <c r="O130" s="223" t="s">
        <v>43</v>
      </c>
      <c r="P130" s="224">
        <f>I130+J130</f>
        <v>0</v>
      </c>
      <c r="Q130" s="224">
        <f>ROUND(I130*H130,2)</f>
        <v>0</v>
      </c>
      <c r="R130" s="224">
        <f>ROUND(J130*H130,2)</f>
        <v>0</v>
      </c>
      <c r="S130" s="90"/>
      <c r="T130" s="225">
        <f>S130*H130</f>
        <v>0</v>
      </c>
      <c r="U130" s="225">
        <v>0</v>
      </c>
      <c r="V130" s="225">
        <f>U130*H130</f>
        <v>0</v>
      </c>
      <c r="W130" s="225">
        <v>0</v>
      </c>
      <c r="X130" s="226">
        <f>W130*H130</f>
        <v>0</v>
      </c>
      <c r="Y130" s="37"/>
      <c r="Z130" s="37"/>
      <c r="AA130" s="37"/>
      <c r="AB130" s="37"/>
      <c r="AC130" s="37"/>
      <c r="AD130" s="37"/>
      <c r="AE130" s="37"/>
      <c r="AR130" s="227" t="s">
        <v>136</v>
      </c>
      <c r="AT130" s="227" t="s">
        <v>132</v>
      </c>
      <c r="AU130" s="227" t="s">
        <v>87</v>
      </c>
      <c r="AY130" s="16" t="s">
        <v>128</v>
      </c>
      <c r="BE130" s="228">
        <f>IF(O130="základní",K130,0)</f>
        <v>0</v>
      </c>
      <c r="BF130" s="228">
        <f>IF(O130="snížená",K130,0)</f>
        <v>0</v>
      </c>
      <c r="BG130" s="228">
        <f>IF(O130="zákl. přenesená",K130,0)</f>
        <v>0</v>
      </c>
      <c r="BH130" s="228">
        <f>IF(O130="sníž. přenesená",K130,0)</f>
        <v>0</v>
      </c>
      <c r="BI130" s="228">
        <f>IF(O130="nulová",K130,0)</f>
        <v>0</v>
      </c>
      <c r="BJ130" s="16" t="s">
        <v>85</v>
      </c>
      <c r="BK130" s="228">
        <f>ROUND(P130*H130,2)</f>
        <v>0</v>
      </c>
      <c r="BL130" s="16" t="s">
        <v>136</v>
      </c>
      <c r="BM130" s="227" t="s">
        <v>148</v>
      </c>
    </row>
    <row r="131" s="12" customFormat="1" ht="22.8" customHeight="1">
      <c r="A131" s="12"/>
      <c r="B131" s="197"/>
      <c r="C131" s="198"/>
      <c r="D131" s="199" t="s">
        <v>79</v>
      </c>
      <c r="E131" s="212" t="s">
        <v>149</v>
      </c>
      <c r="F131" s="212" t="s">
        <v>150</v>
      </c>
      <c r="G131" s="198"/>
      <c r="H131" s="198"/>
      <c r="I131" s="201"/>
      <c r="J131" s="201"/>
      <c r="K131" s="213">
        <f>BK131</f>
        <v>0</v>
      </c>
      <c r="L131" s="198"/>
      <c r="M131" s="203"/>
      <c r="N131" s="204"/>
      <c r="O131" s="205"/>
      <c r="P131" s="205"/>
      <c r="Q131" s="206">
        <f>SUM(Q132:Q139)</f>
        <v>0</v>
      </c>
      <c r="R131" s="206">
        <f>SUM(R132:R139)</f>
        <v>0</v>
      </c>
      <c r="S131" s="205"/>
      <c r="T131" s="207">
        <f>SUM(T132:T139)</f>
        <v>0</v>
      </c>
      <c r="U131" s="205"/>
      <c r="V131" s="207">
        <f>SUM(V132:V139)</f>
        <v>0</v>
      </c>
      <c r="W131" s="205"/>
      <c r="X131" s="208">
        <f>SUM(X132:X139)</f>
        <v>0</v>
      </c>
      <c r="Y131" s="12"/>
      <c r="Z131" s="12"/>
      <c r="AA131" s="12"/>
      <c r="AB131" s="12"/>
      <c r="AC131" s="12"/>
      <c r="AD131" s="12"/>
      <c r="AE131" s="12"/>
      <c r="AR131" s="209" t="s">
        <v>85</v>
      </c>
      <c r="AT131" s="210" t="s">
        <v>79</v>
      </c>
      <c r="AU131" s="210" t="s">
        <v>85</v>
      </c>
      <c r="AY131" s="209" t="s">
        <v>128</v>
      </c>
      <c r="BK131" s="211">
        <f>SUM(BK132:BK139)</f>
        <v>0</v>
      </c>
    </row>
    <row r="132" s="2" customFormat="1" ht="21.75" customHeight="1">
      <c r="A132" s="37"/>
      <c r="B132" s="38"/>
      <c r="C132" s="214" t="s">
        <v>151</v>
      </c>
      <c r="D132" s="214" t="s">
        <v>132</v>
      </c>
      <c r="E132" s="215" t="s">
        <v>152</v>
      </c>
      <c r="F132" s="216" t="s">
        <v>153</v>
      </c>
      <c r="G132" s="217" t="s">
        <v>154</v>
      </c>
      <c r="H132" s="218">
        <v>2.488</v>
      </c>
      <c r="I132" s="219"/>
      <c r="J132" s="219"/>
      <c r="K132" s="220">
        <f>ROUND(P132*H132,2)</f>
        <v>0</v>
      </c>
      <c r="L132" s="221"/>
      <c r="M132" s="43"/>
      <c r="N132" s="222" t="s">
        <v>1</v>
      </c>
      <c r="O132" s="223" t="s">
        <v>43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90"/>
      <c r="T132" s="225">
        <f>S132*H132</f>
        <v>0</v>
      </c>
      <c r="U132" s="225">
        <v>0</v>
      </c>
      <c r="V132" s="225">
        <f>U132*H132</f>
        <v>0</v>
      </c>
      <c r="W132" s="225">
        <v>0</v>
      </c>
      <c r="X132" s="226">
        <f>W132*H132</f>
        <v>0</v>
      </c>
      <c r="Y132" s="37"/>
      <c r="Z132" s="37"/>
      <c r="AA132" s="37"/>
      <c r="AB132" s="37"/>
      <c r="AC132" s="37"/>
      <c r="AD132" s="37"/>
      <c r="AE132" s="37"/>
      <c r="AR132" s="227" t="s">
        <v>136</v>
      </c>
      <c r="AT132" s="227" t="s">
        <v>132</v>
      </c>
      <c r="AU132" s="227" t="s">
        <v>87</v>
      </c>
      <c r="AY132" s="16" t="s">
        <v>128</v>
      </c>
      <c r="BE132" s="228">
        <f>IF(O132="základní",K132,0)</f>
        <v>0</v>
      </c>
      <c r="BF132" s="228">
        <f>IF(O132="snížená",K132,0)</f>
        <v>0</v>
      </c>
      <c r="BG132" s="228">
        <f>IF(O132="zákl. přenesená",K132,0)</f>
        <v>0</v>
      </c>
      <c r="BH132" s="228">
        <f>IF(O132="sníž. přenesená",K132,0)</f>
        <v>0</v>
      </c>
      <c r="BI132" s="228">
        <f>IF(O132="nulová",K132,0)</f>
        <v>0</v>
      </c>
      <c r="BJ132" s="16" t="s">
        <v>85</v>
      </c>
      <c r="BK132" s="228">
        <f>ROUND(P132*H132,2)</f>
        <v>0</v>
      </c>
      <c r="BL132" s="16" t="s">
        <v>136</v>
      </c>
      <c r="BM132" s="227" t="s">
        <v>155</v>
      </c>
    </row>
    <row r="133" s="2" customFormat="1" ht="33" customHeight="1">
      <c r="A133" s="37"/>
      <c r="B133" s="38"/>
      <c r="C133" s="214" t="s">
        <v>156</v>
      </c>
      <c r="D133" s="214" t="s">
        <v>132</v>
      </c>
      <c r="E133" s="215" t="s">
        <v>157</v>
      </c>
      <c r="F133" s="216" t="s">
        <v>158</v>
      </c>
      <c r="G133" s="217" t="s">
        <v>154</v>
      </c>
      <c r="H133" s="218">
        <v>12.44</v>
      </c>
      <c r="I133" s="219"/>
      <c r="J133" s="219"/>
      <c r="K133" s="220">
        <f>ROUND(P133*H133,2)</f>
        <v>0</v>
      </c>
      <c r="L133" s="221"/>
      <c r="M133" s="43"/>
      <c r="N133" s="222" t="s">
        <v>1</v>
      </c>
      <c r="O133" s="223" t="s">
        <v>43</v>
      </c>
      <c r="P133" s="224">
        <f>I133+J133</f>
        <v>0</v>
      </c>
      <c r="Q133" s="224">
        <f>ROUND(I133*H133,2)</f>
        <v>0</v>
      </c>
      <c r="R133" s="224">
        <f>ROUND(J133*H133,2)</f>
        <v>0</v>
      </c>
      <c r="S133" s="90"/>
      <c r="T133" s="225">
        <f>S133*H133</f>
        <v>0</v>
      </c>
      <c r="U133" s="225">
        <v>0</v>
      </c>
      <c r="V133" s="225">
        <f>U133*H133</f>
        <v>0</v>
      </c>
      <c r="W133" s="225">
        <v>0</v>
      </c>
      <c r="X133" s="226">
        <f>W133*H133</f>
        <v>0</v>
      </c>
      <c r="Y133" s="37"/>
      <c r="Z133" s="37"/>
      <c r="AA133" s="37"/>
      <c r="AB133" s="37"/>
      <c r="AC133" s="37"/>
      <c r="AD133" s="37"/>
      <c r="AE133" s="37"/>
      <c r="AR133" s="227" t="s">
        <v>136</v>
      </c>
      <c r="AT133" s="227" t="s">
        <v>132</v>
      </c>
      <c r="AU133" s="227" t="s">
        <v>87</v>
      </c>
      <c r="AY133" s="16" t="s">
        <v>128</v>
      </c>
      <c r="BE133" s="228">
        <f>IF(O133="základní",K133,0)</f>
        <v>0</v>
      </c>
      <c r="BF133" s="228">
        <f>IF(O133="snížená",K133,0)</f>
        <v>0</v>
      </c>
      <c r="BG133" s="228">
        <f>IF(O133="zákl. přenesená",K133,0)</f>
        <v>0</v>
      </c>
      <c r="BH133" s="228">
        <f>IF(O133="sníž. přenesená",K133,0)</f>
        <v>0</v>
      </c>
      <c r="BI133" s="228">
        <f>IF(O133="nulová",K133,0)</f>
        <v>0</v>
      </c>
      <c r="BJ133" s="16" t="s">
        <v>85</v>
      </c>
      <c r="BK133" s="228">
        <f>ROUND(P133*H133,2)</f>
        <v>0</v>
      </c>
      <c r="BL133" s="16" t="s">
        <v>136</v>
      </c>
      <c r="BM133" s="227" t="s">
        <v>159</v>
      </c>
    </row>
    <row r="134" s="13" customFormat="1">
      <c r="A134" s="13"/>
      <c r="B134" s="229"/>
      <c r="C134" s="230"/>
      <c r="D134" s="231" t="s">
        <v>138</v>
      </c>
      <c r="E134" s="232" t="s">
        <v>1</v>
      </c>
      <c r="F134" s="233" t="s">
        <v>160</v>
      </c>
      <c r="G134" s="230"/>
      <c r="H134" s="234">
        <v>12.44</v>
      </c>
      <c r="I134" s="235"/>
      <c r="J134" s="235"/>
      <c r="K134" s="230"/>
      <c r="L134" s="230"/>
      <c r="M134" s="236"/>
      <c r="N134" s="237"/>
      <c r="O134" s="238"/>
      <c r="P134" s="238"/>
      <c r="Q134" s="238"/>
      <c r="R134" s="238"/>
      <c r="S134" s="238"/>
      <c r="T134" s="238"/>
      <c r="U134" s="238"/>
      <c r="V134" s="238"/>
      <c r="W134" s="238"/>
      <c r="X134" s="239"/>
      <c r="Y134" s="13"/>
      <c r="Z134" s="13"/>
      <c r="AA134" s="13"/>
      <c r="AB134" s="13"/>
      <c r="AC134" s="13"/>
      <c r="AD134" s="13"/>
      <c r="AE134" s="13"/>
      <c r="AT134" s="240" t="s">
        <v>138</v>
      </c>
      <c r="AU134" s="240" t="s">
        <v>87</v>
      </c>
      <c r="AV134" s="13" t="s">
        <v>87</v>
      </c>
      <c r="AW134" s="13" t="s">
        <v>5</v>
      </c>
      <c r="AX134" s="13" t="s">
        <v>85</v>
      </c>
      <c r="AY134" s="240" t="s">
        <v>128</v>
      </c>
    </row>
    <row r="135" s="2" customFormat="1" ht="21.75" customHeight="1">
      <c r="A135" s="37"/>
      <c r="B135" s="38"/>
      <c r="C135" s="214" t="s">
        <v>161</v>
      </c>
      <c r="D135" s="214" t="s">
        <v>132</v>
      </c>
      <c r="E135" s="215" t="s">
        <v>162</v>
      </c>
      <c r="F135" s="216" t="s">
        <v>163</v>
      </c>
      <c r="G135" s="217" t="s">
        <v>154</v>
      </c>
      <c r="H135" s="218">
        <v>2.488</v>
      </c>
      <c r="I135" s="219"/>
      <c r="J135" s="219"/>
      <c r="K135" s="220">
        <f>ROUND(P135*H135,2)</f>
        <v>0</v>
      </c>
      <c r="L135" s="221"/>
      <c r="M135" s="43"/>
      <c r="N135" s="222" t="s">
        <v>1</v>
      </c>
      <c r="O135" s="223" t="s">
        <v>43</v>
      </c>
      <c r="P135" s="224">
        <f>I135+J135</f>
        <v>0</v>
      </c>
      <c r="Q135" s="224">
        <f>ROUND(I135*H135,2)</f>
        <v>0</v>
      </c>
      <c r="R135" s="224">
        <f>ROUND(J135*H135,2)</f>
        <v>0</v>
      </c>
      <c r="S135" s="90"/>
      <c r="T135" s="225">
        <f>S135*H135</f>
        <v>0</v>
      </c>
      <c r="U135" s="225">
        <v>0</v>
      </c>
      <c r="V135" s="225">
        <f>U135*H135</f>
        <v>0</v>
      </c>
      <c r="W135" s="225">
        <v>0</v>
      </c>
      <c r="X135" s="226">
        <f>W135*H135</f>
        <v>0</v>
      </c>
      <c r="Y135" s="37"/>
      <c r="Z135" s="37"/>
      <c r="AA135" s="37"/>
      <c r="AB135" s="37"/>
      <c r="AC135" s="37"/>
      <c r="AD135" s="37"/>
      <c r="AE135" s="37"/>
      <c r="AR135" s="227" t="s">
        <v>136</v>
      </c>
      <c r="AT135" s="227" t="s">
        <v>132</v>
      </c>
      <c r="AU135" s="227" t="s">
        <v>87</v>
      </c>
      <c r="AY135" s="16" t="s">
        <v>128</v>
      </c>
      <c r="BE135" s="228">
        <f>IF(O135="základní",K135,0)</f>
        <v>0</v>
      </c>
      <c r="BF135" s="228">
        <f>IF(O135="snížená",K135,0)</f>
        <v>0</v>
      </c>
      <c r="BG135" s="228">
        <f>IF(O135="zákl. přenesená",K135,0)</f>
        <v>0</v>
      </c>
      <c r="BH135" s="228">
        <f>IF(O135="sníž. přenesená",K135,0)</f>
        <v>0</v>
      </c>
      <c r="BI135" s="228">
        <f>IF(O135="nulová",K135,0)</f>
        <v>0</v>
      </c>
      <c r="BJ135" s="16" t="s">
        <v>85</v>
      </c>
      <c r="BK135" s="228">
        <f>ROUND(P135*H135,2)</f>
        <v>0</v>
      </c>
      <c r="BL135" s="16" t="s">
        <v>136</v>
      </c>
      <c r="BM135" s="227" t="s">
        <v>164</v>
      </c>
    </row>
    <row r="136" s="2" customFormat="1" ht="21.75" customHeight="1">
      <c r="A136" s="37"/>
      <c r="B136" s="38"/>
      <c r="C136" s="214" t="s">
        <v>9</v>
      </c>
      <c r="D136" s="214" t="s">
        <v>132</v>
      </c>
      <c r="E136" s="215" t="s">
        <v>165</v>
      </c>
      <c r="F136" s="216" t="s">
        <v>166</v>
      </c>
      <c r="G136" s="217" t="s">
        <v>154</v>
      </c>
      <c r="H136" s="218">
        <v>34.832000000000001</v>
      </c>
      <c r="I136" s="219"/>
      <c r="J136" s="219"/>
      <c r="K136" s="220">
        <f>ROUND(P136*H136,2)</f>
        <v>0</v>
      </c>
      <c r="L136" s="221"/>
      <c r="M136" s="43"/>
      <c r="N136" s="222" t="s">
        <v>1</v>
      </c>
      <c r="O136" s="223" t="s">
        <v>43</v>
      </c>
      <c r="P136" s="224">
        <f>I136+J136</f>
        <v>0</v>
      </c>
      <c r="Q136" s="224">
        <f>ROUND(I136*H136,2)</f>
        <v>0</v>
      </c>
      <c r="R136" s="224">
        <f>ROUND(J136*H136,2)</f>
        <v>0</v>
      </c>
      <c r="S136" s="90"/>
      <c r="T136" s="225">
        <f>S136*H136</f>
        <v>0</v>
      </c>
      <c r="U136" s="225">
        <v>0</v>
      </c>
      <c r="V136" s="225">
        <f>U136*H136</f>
        <v>0</v>
      </c>
      <c r="W136" s="225">
        <v>0</v>
      </c>
      <c r="X136" s="226">
        <f>W136*H136</f>
        <v>0</v>
      </c>
      <c r="Y136" s="37"/>
      <c r="Z136" s="37"/>
      <c r="AA136" s="37"/>
      <c r="AB136" s="37"/>
      <c r="AC136" s="37"/>
      <c r="AD136" s="37"/>
      <c r="AE136" s="37"/>
      <c r="AR136" s="227" t="s">
        <v>136</v>
      </c>
      <c r="AT136" s="227" t="s">
        <v>132</v>
      </c>
      <c r="AU136" s="227" t="s">
        <v>87</v>
      </c>
      <c r="AY136" s="16" t="s">
        <v>128</v>
      </c>
      <c r="BE136" s="228">
        <f>IF(O136="základní",K136,0)</f>
        <v>0</v>
      </c>
      <c r="BF136" s="228">
        <f>IF(O136="snížená",K136,0)</f>
        <v>0</v>
      </c>
      <c r="BG136" s="228">
        <f>IF(O136="zákl. přenesená",K136,0)</f>
        <v>0</v>
      </c>
      <c r="BH136" s="228">
        <f>IF(O136="sníž. přenesená",K136,0)</f>
        <v>0</v>
      </c>
      <c r="BI136" s="228">
        <f>IF(O136="nulová",K136,0)</f>
        <v>0</v>
      </c>
      <c r="BJ136" s="16" t="s">
        <v>85</v>
      </c>
      <c r="BK136" s="228">
        <f>ROUND(P136*H136,2)</f>
        <v>0</v>
      </c>
      <c r="BL136" s="16" t="s">
        <v>136</v>
      </c>
      <c r="BM136" s="227" t="s">
        <v>167</v>
      </c>
    </row>
    <row r="137" s="13" customFormat="1">
      <c r="A137" s="13"/>
      <c r="B137" s="229"/>
      <c r="C137" s="230"/>
      <c r="D137" s="231" t="s">
        <v>138</v>
      </c>
      <c r="E137" s="232" t="s">
        <v>1</v>
      </c>
      <c r="F137" s="233" t="s">
        <v>168</v>
      </c>
      <c r="G137" s="230"/>
      <c r="H137" s="234">
        <v>34.832000000000001</v>
      </c>
      <c r="I137" s="235"/>
      <c r="J137" s="235"/>
      <c r="K137" s="230"/>
      <c r="L137" s="230"/>
      <c r="M137" s="236"/>
      <c r="N137" s="237"/>
      <c r="O137" s="238"/>
      <c r="P137" s="238"/>
      <c r="Q137" s="238"/>
      <c r="R137" s="238"/>
      <c r="S137" s="238"/>
      <c r="T137" s="238"/>
      <c r="U137" s="238"/>
      <c r="V137" s="238"/>
      <c r="W137" s="238"/>
      <c r="X137" s="239"/>
      <c r="Y137" s="13"/>
      <c r="Z137" s="13"/>
      <c r="AA137" s="13"/>
      <c r="AB137" s="13"/>
      <c r="AC137" s="13"/>
      <c r="AD137" s="13"/>
      <c r="AE137" s="13"/>
      <c r="AT137" s="240" t="s">
        <v>138</v>
      </c>
      <c r="AU137" s="240" t="s">
        <v>87</v>
      </c>
      <c r="AV137" s="13" t="s">
        <v>87</v>
      </c>
      <c r="AW137" s="13" t="s">
        <v>5</v>
      </c>
      <c r="AX137" s="13" t="s">
        <v>85</v>
      </c>
      <c r="AY137" s="240" t="s">
        <v>128</v>
      </c>
    </row>
    <row r="138" s="2" customFormat="1" ht="33" customHeight="1">
      <c r="A138" s="37"/>
      <c r="B138" s="38"/>
      <c r="C138" s="214" t="s">
        <v>169</v>
      </c>
      <c r="D138" s="214" t="s">
        <v>132</v>
      </c>
      <c r="E138" s="215" t="s">
        <v>170</v>
      </c>
      <c r="F138" s="216" t="s">
        <v>171</v>
      </c>
      <c r="G138" s="217" t="s">
        <v>154</v>
      </c>
      <c r="H138" s="218">
        <v>0.122</v>
      </c>
      <c r="I138" s="219"/>
      <c r="J138" s="219"/>
      <c r="K138" s="220">
        <f>ROUND(P138*H138,2)</f>
        <v>0</v>
      </c>
      <c r="L138" s="221"/>
      <c r="M138" s="43"/>
      <c r="N138" s="222" t="s">
        <v>1</v>
      </c>
      <c r="O138" s="223" t="s">
        <v>43</v>
      </c>
      <c r="P138" s="224">
        <f>I138+J138</f>
        <v>0</v>
      </c>
      <c r="Q138" s="224">
        <f>ROUND(I138*H138,2)</f>
        <v>0</v>
      </c>
      <c r="R138" s="224">
        <f>ROUND(J138*H138,2)</f>
        <v>0</v>
      </c>
      <c r="S138" s="90"/>
      <c r="T138" s="225">
        <f>S138*H138</f>
        <v>0</v>
      </c>
      <c r="U138" s="225">
        <v>0</v>
      </c>
      <c r="V138" s="225">
        <f>U138*H138</f>
        <v>0</v>
      </c>
      <c r="W138" s="225">
        <v>0</v>
      </c>
      <c r="X138" s="226">
        <f>W138*H138</f>
        <v>0</v>
      </c>
      <c r="Y138" s="37"/>
      <c r="Z138" s="37"/>
      <c r="AA138" s="37"/>
      <c r="AB138" s="37"/>
      <c r="AC138" s="37"/>
      <c r="AD138" s="37"/>
      <c r="AE138" s="37"/>
      <c r="AR138" s="227" t="s">
        <v>136</v>
      </c>
      <c r="AT138" s="227" t="s">
        <v>132</v>
      </c>
      <c r="AU138" s="227" t="s">
        <v>87</v>
      </c>
      <c r="AY138" s="16" t="s">
        <v>128</v>
      </c>
      <c r="BE138" s="228">
        <f>IF(O138="základní",K138,0)</f>
        <v>0</v>
      </c>
      <c r="BF138" s="228">
        <f>IF(O138="snížená",K138,0)</f>
        <v>0</v>
      </c>
      <c r="BG138" s="228">
        <f>IF(O138="zákl. přenesená",K138,0)</f>
        <v>0</v>
      </c>
      <c r="BH138" s="228">
        <f>IF(O138="sníž. přenesená",K138,0)</f>
        <v>0</v>
      </c>
      <c r="BI138" s="228">
        <f>IF(O138="nulová",K138,0)</f>
        <v>0</v>
      </c>
      <c r="BJ138" s="16" t="s">
        <v>85</v>
      </c>
      <c r="BK138" s="228">
        <f>ROUND(P138*H138,2)</f>
        <v>0</v>
      </c>
      <c r="BL138" s="16" t="s">
        <v>136</v>
      </c>
      <c r="BM138" s="227" t="s">
        <v>172</v>
      </c>
    </row>
    <row r="139" s="2" customFormat="1" ht="33" customHeight="1">
      <c r="A139" s="37"/>
      <c r="B139" s="38"/>
      <c r="C139" s="214" t="s">
        <v>173</v>
      </c>
      <c r="D139" s="214" t="s">
        <v>132</v>
      </c>
      <c r="E139" s="215" t="s">
        <v>174</v>
      </c>
      <c r="F139" s="216" t="s">
        <v>175</v>
      </c>
      <c r="G139" s="217" t="s">
        <v>154</v>
      </c>
      <c r="H139" s="218">
        <v>1.6870000000000001</v>
      </c>
      <c r="I139" s="219"/>
      <c r="J139" s="219"/>
      <c r="K139" s="220">
        <f>ROUND(P139*H139,2)</f>
        <v>0</v>
      </c>
      <c r="L139" s="221"/>
      <c r="M139" s="43"/>
      <c r="N139" s="222" t="s">
        <v>1</v>
      </c>
      <c r="O139" s="223" t="s">
        <v>43</v>
      </c>
      <c r="P139" s="224">
        <f>I139+J139</f>
        <v>0</v>
      </c>
      <c r="Q139" s="224">
        <f>ROUND(I139*H139,2)</f>
        <v>0</v>
      </c>
      <c r="R139" s="224">
        <f>ROUND(J139*H139,2)</f>
        <v>0</v>
      </c>
      <c r="S139" s="90"/>
      <c r="T139" s="225">
        <f>S139*H139</f>
        <v>0</v>
      </c>
      <c r="U139" s="225">
        <v>0</v>
      </c>
      <c r="V139" s="225">
        <f>U139*H139</f>
        <v>0</v>
      </c>
      <c r="W139" s="225">
        <v>0</v>
      </c>
      <c r="X139" s="226">
        <f>W139*H139</f>
        <v>0</v>
      </c>
      <c r="Y139" s="37"/>
      <c r="Z139" s="37"/>
      <c r="AA139" s="37"/>
      <c r="AB139" s="37"/>
      <c r="AC139" s="37"/>
      <c r="AD139" s="37"/>
      <c r="AE139" s="37"/>
      <c r="AR139" s="227" t="s">
        <v>136</v>
      </c>
      <c r="AT139" s="227" t="s">
        <v>132</v>
      </c>
      <c r="AU139" s="227" t="s">
        <v>87</v>
      </c>
      <c r="AY139" s="16" t="s">
        <v>128</v>
      </c>
      <c r="BE139" s="228">
        <f>IF(O139="základní",K139,0)</f>
        <v>0</v>
      </c>
      <c r="BF139" s="228">
        <f>IF(O139="snížená",K139,0)</f>
        <v>0</v>
      </c>
      <c r="BG139" s="228">
        <f>IF(O139="zákl. přenesená",K139,0)</f>
        <v>0</v>
      </c>
      <c r="BH139" s="228">
        <f>IF(O139="sníž. přenesená",K139,0)</f>
        <v>0</v>
      </c>
      <c r="BI139" s="228">
        <f>IF(O139="nulová",K139,0)</f>
        <v>0</v>
      </c>
      <c r="BJ139" s="16" t="s">
        <v>85</v>
      </c>
      <c r="BK139" s="228">
        <f>ROUND(P139*H139,2)</f>
        <v>0</v>
      </c>
      <c r="BL139" s="16" t="s">
        <v>136</v>
      </c>
      <c r="BM139" s="227" t="s">
        <v>176</v>
      </c>
    </row>
    <row r="140" s="12" customFormat="1" ht="22.8" customHeight="1">
      <c r="A140" s="12"/>
      <c r="B140" s="197"/>
      <c r="C140" s="198"/>
      <c r="D140" s="199" t="s">
        <v>79</v>
      </c>
      <c r="E140" s="212" t="s">
        <v>177</v>
      </c>
      <c r="F140" s="212" t="s">
        <v>178</v>
      </c>
      <c r="G140" s="198"/>
      <c r="H140" s="198"/>
      <c r="I140" s="201"/>
      <c r="J140" s="201"/>
      <c r="K140" s="213">
        <f>BK140</f>
        <v>0</v>
      </c>
      <c r="L140" s="198"/>
      <c r="M140" s="203"/>
      <c r="N140" s="204"/>
      <c r="O140" s="205"/>
      <c r="P140" s="205"/>
      <c r="Q140" s="206">
        <f>Q141</f>
        <v>0</v>
      </c>
      <c r="R140" s="206">
        <f>R141</f>
        <v>0</v>
      </c>
      <c r="S140" s="205"/>
      <c r="T140" s="207">
        <f>T141</f>
        <v>0</v>
      </c>
      <c r="U140" s="205"/>
      <c r="V140" s="207">
        <f>V141</f>
        <v>0</v>
      </c>
      <c r="W140" s="205"/>
      <c r="X140" s="208">
        <f>X141</f>
        <v>0</v>
      </c>
      <c r="Y140" s="12"/>
      <c r="Z140" s="12"/>
      <c r="AA140" s="12"/>
      <c r="AB140" s="12"/>
      <c r="AC140" s="12"/>
      <c r="AD140" s="12"/>
      <c r="AE140" s="12"/>
      <c r="AR140" s="209" t="s">
        <v>85</v>
      </c>
      <c r="AT140" s="210" t="s">
        <v>79</v>
      </c>
      <c r="AU140" s="210" t="s">
        <v>85</v>
      </c>
      <c r="AY140" s="209" t="s">
        <v>128</v>
      </c>
      <c r="BK140" s="211">
        <f>BK141</f>
        <v>0</v>
      </c>
    </row>
    <row r="141" s="2" customFormat="1" ht="16.5" customHeight="1">
      <c r="A141" s="37"/>
      <c r="B141" s="38"/>
      <c r="C141" s="214" t="s">
        <v>179</v>
      </c>
      <c r="D141" s="214" t="s">
        <v>132</v>
      </c>
      <c r="E141" s="215" t="s">
        <v>180</v>
      </c>
      <c r="F141" s="216" t="s">
        <v>181</v>
      </c>
      <c r="G141" s="217" t="s">
        <v>154</v>
      </c>
      <c r="H141" s="218">
        <v>0.82599999999999996</v>
      </c>
      <c r="I141" s="219"/>
      <c r="J141" s="219"/>
      <c r="K141" s="220">
        <f>ROUND(P141*H141,2)</f>
        <v>0</v>
      </c>
      <c r="L141" s="221"/>
      <c r="M141" s="43"/>
      <c r="N141" s="222" t="s">
        <v>1</v>
      </c>
      <c r="O141" s="223" t="s">
        <v>43</v>
      </c>
      <c r="P141" s="224">
        <f>I141+J141</f>
        <v>0</v>
      </c>
      <c r="Q141" s="224">
        <f>ROUND(I141*H141,2)</f>
        <v>0</v>
      </c>
      <c r="R141" s="224">
        <f>ROUND(J141*H141,2)</f>
        <v>0</v>
      </c>
      <c r="S141" s="90"/>
      <c r="T141" s="225">
        <f>S141*H141</f>
        <v>0</v>
      </c>
      <c r="U141" s="225">
        <v>0</v>
      </c>
      <c r="V141" s="225">
        <f>U141*H141</f>
        <v>0</v>
      </c>
      <c r="W141" s="225">
        <v>0</v>
      </c>
      <c r="X141" s="226">
        <f>W141*H141</f>
        <v>0</v>
      </c>
      <c r="Y141" s="37"/>
      <c r="Z141" s="37"/>
      <c r="AA141" s="37"/>
      <c r="AB141" s="37"/>
      <c r="AC141" s="37"/>
      <c r="AD141" s="37"/>
      <c r="AE141" s="37"/>
      <c r="AR141" s="227" t="s">
        <v>136</v>
      </c>
      <c r="AT141" s="227" t="s">
        <v>132</v>
      </c>
      <c r="AU141" s="227" t="s">
        <v>87</v>
      </c>
      <c r="AY141" s="16" t="s">
        <v>128</v>
      </c>
      <c r="BE141" s="228">
        <f>IF(O141="základní",K141,0)</f>
        <v>0</v>
      </c>
      <c r="BF141" s="228">
        <f>IF(O141="snížená",K141,0)</f>
        <v>0</v>
      </c>
      <c r="BG141" s="228">
        <f>IF(O141="zákl. přenesená",K141,0)</f>
        <v>0</v>
      </c>
      <c r="BH141" s="228">
        <f>IF(O141="sníž. přenesená",K141,0)</f>
        <v>0</v>
      </c>
      <c r="BI141" s="228">
        <f>IF(O141="nulová",K141,0)</f>
        <v>0</v>
      </c>
      <c r="BJ141" s="16" t="s">
        <v>85</v>
      </c>
      <c r="BK141" s="228">
        <f>ROUND(P141*H141,2)</f>
        <v>0</v>
      </c>
      <c r="BL141" s="16" t="s">
        <v>136</v>
      </c>
      <c r="BM141" s="227" t="s">
        <v>182</v>
      </c>
    </row>
    <row r="142" s="12" customFormat="1" ht="25.92" customHeight="1">
      <c r="A142" s="12"/>
      <c r="B142" s="197"/>
      <c r="C142" s="198"/>
      <c r="D142" s="199" t="s">
        <v>79</v>
      </c>
      <c r="E142" s="200" t="s">
        <v>183</v>
      </c>
      <c r="F142" s="200" t="s">
        <v>184</v>
      </c>
      <c r="G142" s="198"/>
      <c r="H142" s="198"/>
      <c r="I142" s="201"/>
      <c r="J142" s="201"/>
      <c r="K142" s="202">
        <f>BK142</f>
        <v>0</v>
      </c>
      <c r="L142" s="198"/>
      <c r="M142" s="203"/>
      <c r="N142" s="204"/>
      <c r="O142" s="205"/>
      <c r="P142" s="205"/>
      <c r="Q142" s="206">
        <f>Q143+Q155+Q160+Q172</f>
        <v>0</v>
      </c>
      <c r="R142" s="206">
        <f>R143+R155+R160+R172</f>
        <v>0</v>
      </c>
      <c r="S142" s="205"/>
      <c r="T142" s="207">
        <f>T143+T155+T160+T172</f>
        <v>0</v>
      </c>
      <c r="U142" s="205"/>
      <c r="V142" s="207">
        <f>V143+V155+V160+V172</f>
        <v>6.3545572599999991</v>
      </c>
      <c r="W142" s="205"/>
      <c r="X142" s="208">
        <f>X143+X155+X160+X172</f>
        <v>0.43775999999999998</v>
      </c>
      <c r="Y142" s="12"/>
      <c r="Z142" s="12"/>
      <c r="AA142" s="12"/>
      <c r="AB142" s="12"/>
      <c r="AC142" s="12"/>
      <c r="AD142" s="12"/>
      <c r="AE142" s="12"/>
      <c r="AR142" s="209" t="s">
        <v>87</v>
      </c>
      <c r="AT142" s="210" t="s">
        <v>79</v>
      </c>
      <c r="AU142" s="210" t="s">
        <v>80</v>
      </c>
      <c r="AY142" s="209" t="s">
        <v>128</v>
      </c>
      <c r="BK142" s="211">
        <f>BK143+BK155+BK160+BK172</f>
        <v>0</v>
      </c>
    </row>
    <row r="143" s="12" customFormat="1" ht="22.8" customHeight="1">
      <c r="A143" s="12"/>
      <c r="B143" s="197"/>
      <c r="C143" s="198"/>
      <c r="D143" s="199" t="s">
        <v>79</v>
      </c>
      <c r="E143" s="212" t="s">
        <v>185</v>
      </c>
      <c r="F143" s="212" t="s">
        <v>186</v>
      </c>
      <c r="G143" s="198"/>
      <c r="H143" s="198"/>
      <c r="I143" s="201"/>
      <c r="J143" s="201"/>
      <c r="K143" s="213">
        <f>BK143</f>
        <v>0</v>
      </c>
      <c r="L143" s="198"/>
      <c r="M143" s="203"/>
      <c r="N143" s="204"/>
      <c r="O143" s="205"/>
      <c r="P143" s="205"/>
      <c r="Q143" s="206">
        <f>SUM(Q144:Q154)</f>
        <v>0</v>
      </c>
      <c r="R143" s="206">
        <f>SUM(R144:R154)</f>
        <v>0</v>
      </c>
      <c r="S143" s="205"/>
      <c r="T143" s="207">
        <f>SUM(T144:T154)</f>
        <v>0</v>
      </c>
      <c r="U143" s="205"/>
      <c r="V143" s="207">
        <f>SUM(V144:V154)</f>
        <v>2.0974279999999998</v>
      </c>
      <c r="W143" s="205"/>
      <c r="X143" s="208">
        <f>SUM(X144:X154)</f>
        <v>0.1216</v>
      </c>
      <c r="Y143" s="12"/>
      <c r="Z143" s="12"/>
      <c r="AA143" s="12"/>
      <c r="AB143" s="12"/>
      <c r="AC143" s="12"/>
      <c r="AD143" s="12"/>
      <c r="AE143" s="12"/>
      <c r="AR143" s="209" t="s">
        <v>87</v>
      </c>
      <c r="AT143" s="210" t="s">
        <v>79</v>
      </c>
      <c r="AU143" s="210" t="s">
        <v>85</v>
      </c>
      <c r="AY143" s="209" t="s">
        <v>128</v>
      </c>
      <c r="BK143" s="211">
        <f>SUM(BK144:BK154)</f>
        <v>0</v>
      </c>
    </row>
    <row r="144" s="2" customFormat="1" ht="21.75" customHeight="1">
      <c r="A144" s="37"/>
      <c r="B144" s="38"/>
      <c r="C144" s="214" t="s">
        <v>187</v>
      </c>
      <c r="D144" s="214" t="s">
        <v>132</v>
      </c>
      <c r="E144" s="215" t="s">
        <v>188</v>
      </c>
      <c r="F144" s="216" t="s">
        <v>189</v>
      </c>
      <c r="G144" s="217" t="s">
        <v>135</v>
      </c>
      <c r="H144" s="218">
        <v>608</v>
      </c>
      <c r="I144" s="219"/>
      <c r="J144" s="219"/>
      <c r="K144" s="220">
        <f>ROUND(P144*H144,2)</f>
        <v>0</v>
      </c>
      <c r="L144" s="221"/>
      <c r="M144" s="43"/>
      <c r="N144" s="222" t="s">
        <v>1</v>
      </c>
      <c r="O144" s="223" t="s">
        <v>43</v>
      </c>
      <c r="P144" s="224">
        <f>I144+J144</f>
        <v>0</v>
      </c>
      <c r="Q144" s="224">
        <f>ROUND(I144*H144,2)</f>
        <v>0</v>
      </c>
      <c r="R144" s="224">
        <f>ROUND(J144*H144,2)</f>
        <v>0</v>
      </c>
      <c r="S144" s="90"/>
      <c r="T144" s="225">
        <f>S144*H144</f>
        <v>0</v>
      </c>
      <c r="U144" s="225">
        <v>0</v>
      </c>
      <c r="V144" s="225">
        <f>U144*H144</f>
        <v>0</v>
      </c>
      <c r="W144" s="225">
        <v>0</v>
      </c>
      <c r="X144" s="226">
        <f>W144*H144</f>
        <v>0</v>
      </c>
      <c r="Y144" s="37"/>
      <c r="Z144" s="37"/>
      <c r="AA144" s="37"/>
      <c r="AB144" s="37"/>
      <c r="AC144" s="37"/>
      <c r="AD144" s="37"/>
      <c r="AE144" s="37"/>
      <c r="AR144" s="227" t="s">
        <v>169</v>
      </c>
      <c r="AT144" s="227" t="s">
        <v>132</v>
      </c>
      <c r="AU144" s="227" t="s">
        <v>87</v>
      </c>
      <c r="AY144" s="16" t="s">
        <v>128</v>
      </c>
      <c r="BE144" s="228">
        <f>IF(O144="základní",K144,0)</f>
        <v>0</v>
      </c>
      <c r="BF144" s="228">
        <f>IF(O144="snížená",K144,0)</f>
        <v>0</v>
      </c>
      <c r="BG144" s="228">
        <f>IF(O144="zákl. přenesená",K144,0)</f>
        <v>0</v>
      </c>
      <c r="BH144" s="228">
        <f>IF(O144="sníž. přenesená",K144,0)</f>
        <v>0</v>
      </c>
      <c r="BI144" s="228">
        <f>IF(O144="nulová",K144,0)</f>
        <v>0</v>
      </c>
      <c r="BJ144" s="16" t="s">
        <v>85</v>
      </c>
      <c r="BK144" s="228">
        <f>ROUND(P144*H144,2)</f>
        <v>0</v>
      </c>
      <c r="BL144" s="16" t="s">
        <v>169</v>
      </c>
      <c r="BM144" s="227" t="s">
        <v>190</v>
      </c>
    </row>
    <row r="145" s="2" customFormat="1" ht="16.5" customHeight="1">
      <c r="A145" s="37"/>
      <c r="B145" s="38"/>
      <c r="C145" s="241" t="s">
        <v>191</v>
      </c>
      <c r="D145" s="241" t="s">
        <v>192</v>
      </c>
      <c r="E145" s="242" t="s">
        <v>193</v>
      </c>
      <c r="F145" s="243" t="s">
        <v>194</v>
      </c>
      <c r="G145" s="244" t="s">
        <v>154</v>
      </c>
      <c r="H145" s="245">
        <v>0.63800000000000001</v>
      </c>
      <c r="I145" s="246"/>
      <c r="J145" s="247"/>
      <c r="K145" s="248">
        <f>ROUND(P145*H145,2)</f>
        <v>0</v>
      </c>
      <c r="L145" s="247"/>
      <c r="M145" s="249"/>
      <c r="N145" s="250" t="s">
        <v>1</v>
      </c>
      <c r="O145" s="223" t="s">
        <v>43</v>
      </c>
      <c r="P145" s="224">
        <f>I145+J145</f>
        <v>0</v>
      </c>
      <c r="Q145" s="224">
        <f>ROUND(I145*H145,2)</f>
        <v>0</v>
      </c>
      <c r="R145" s="224">
        <f>ROUND(J145*H145,2)</f>
        <v>0</v>
      </c>
      <c r="S145" s="90"/>
      <c r="T145" s="225">
        <f>S145*H145</f>
        <v>0</v>
      </c>
      <c r="U145" s="225">
        <v>1</v>
      </c>
      <c r="V145" s="225">
        <f>U145*H145</f>
        <v>0.63800000000000001</v>
      </c>
      <c r="W145" s="225">
        <v>0</v>
      </c>
      <c r="X145" s="226">
        <f>W145*H145</f>
        <v>0</v>
      </c>
      <c r="Y145" s="37"/>
      <c r="Z145" s="37"/>
      <c r="AA145" s="37"/>
      <c r="AB145" s="37"/>
      <c r="AC145" s="37"/>
      <c r="AD145" s="37"/>
      <c r="AE145" s="37"/>
      <c r="AR145" s="227" t="s">
        <v>195</v>
      </c>
      <c r="AT145" s="227" t="s">
        <v>192</v>
      </c>
      <c r="AU145" s="227" t="s">
        <v>87</v>
      </c>
      <c r="AY145" s="16" t="s">
        <v>128</v>
      </c>
      <c r="BE145" s="228">
        <f>IF(O145="základní",K145,0)</f>
        <v>0</v>
      </c>
      <c r="BF145" s="228">
        <f>IF(O145="snížená",K145,0)</f>
        <v>0</v>
      </c>
      <c r="BG145" s="228">
        <f>IF(O145="zákl. přenesená",K145,0)</f>
        <v>0</v>
      </c>
      <c r="BH145" s="228">
        <f>IF(O145="sníž. přenesená",K145,0)</f>
        <v>0</v>
      </c>
      <c r="BI145" s="228">
        <f>IF(O145="nulová",K145,0)</f>
        <v>0</v>
      </c>
      <c r="BJ145" s="16" t="s">
        <v>85</v>
      </c>
      <c r="BK145" s="228">
        <f>ROUND(P145*H145,2)</f>
        <v>0</v>
      </c>
      <c r="BL145" s="16" t="s">
        <v>169</v>
      </c>
      <c r="BM145" s="227" t="s">
        <v>196</v>
      </c>
    </row>
    <row r="146" s="2" customFormat="1">
      <c r="A146" s="37"/>
      <c r="B146" s="38"/>
      <c r="C146" s="39"/>
      <c r="D146" s="231" t="s">
        <v>197</v>
      </c>
      <c r="E146" s="39"/>
      <c r="F146" s="251" t="s">
        <v>198</v>
      </c>
      <c r="G146" s="39"/>
      <c r="H146" s="39"/>
      <c r="I146" s="252"/>
      <c r="J146" s="252"/>
      <c r="K146" s="39"/>
      <c r="L146" s="39"/>
      <c r="M146" s="43"/>
      <c r="N146" s="253"/>
      <c r="O146" s="254"/>
      <c r="P146" s="90"/>
      <c r="Q146" s="90"/>
      <c r="R146" s="90"/>
      <c r="S146" s="90"/>
      <c r="T146" s="90"/>
      <c r="U146" s="90"/>
      <c r="V146" s="90"/>
      <c r="W146" s="90"/>
      <c r="X146" s="91"/>
      <c r="Y146" s="37"/>
      <c r="Z146" s="37"/>
      <c r="AA146" s="37"/>
      <c r="AB146" s="37"/>
      <c r="AC146" s="37"/>
      <c r="AD146" s="37"/>
      <c r="AE146" s="37"/>
      <c r="AT146" s="16" t="s">
        <v>197</v>
      </c>
      <c r="AU146" s="16" t="s">
        <v>87</v>
      </c>
    </row>
    <row r="147" s="13" customFormat="1">
      <c r="A147" s="13"/>
      <c r="B147" s="229"/>
      <c r="C147" s="230"/>
      <c r="D147" s="231" t="s">
        <v>138</v>
      </c>
      <c r="E147" s="232" t="s">
        <v>1</v>
      </c>
      <c r="F147" s="233" t="s">
        <v>199</v>
      </c>
      <c r="G147" s="230"/>
      <c r="H147" s="234">
        <v>0.63800000000000001</v>
      </c>
      <c r="I147" s="235"/>
      <c r="J147" s="235"/>
      <c r="K147" s="230"/>
      <c r="L147" s="230"/>
      <c r="M147" s="236"/>
      <c r="N147" s="237"/>
      <c r="O147" s="238"/>
      <c r="P147" s="238"/>
      <c r="Q147" s="238"/>
      <c r="R147" s="238"/>
      <c r="S147" s="238"/>
      <c r="T147" s="238"/>
      <c r="U147" s="238"/>
      <c r="V147" s="238"/>
      <c r="W147" s="238"/>
      <c r="X147" s="239"/>
      <c r="Y147" s="13"/>
      <c r="Z147" s="13"/>
      <c r="AA147" s="13"/>
      <c r="AB147" s="13"/>
      <c r="AC147" s="13"/>
      <c r="AD147" s="13"/>
      <c r="AE147" s="13"/>
      <c r="AT147" s="240" t="s">
        <v>138</v>
      </c>
      <c r="AU147" s="240" t="s">
        <v>87</v>
      </c>
      <c r="AV147" s="13" t="s">
        <v>87</v>
      </c>
      <c r="AW147" s="13" t="s">
        <v>5</v>
      </c>
      <c r="AX147" s="13" t="s">
        <v>85</v>
      </c>
      <c r="AY147" s="240" t="s">
        <v>128</v>
      </c>
    </row>
    <row r="148" s="2" customFormat="1" ht="33" customHeight="1">
      <c r="A148" s="37"/>
      <c r="B148" s="38"/>
      <c r="C148" s="214" t="s">
        <v>8</v>
      </c>
      <c r="D148" s="214" t="s">
        <v>132</v>
      </c>
      <c r="E148" s="215" t="s">
        <v>200</v>
      </c>
      <c r="F148" s="216" t="s">
        <v>201</v>
      </c>
      <c r="G148" s="217" t="s">
        <v>135</v>
      </c>
      <c r="H148" s="218">
        <v>608</v>
      </c>
      <c r="I148" s="219"/>
      <c r="J148" s="219"/>
      <c r="K148" s="220">
        <f>ROUND(P148*H148,2)</f>
        <v>0</v>
      </c>
      <c r="L148" s="221"/>
      <c r="M148" s="43"/>
      <c r="N148" s="222" t="s">
        <v>1</v>
      </c>
      <c r="O148" s="223" t="s">
        <v>43</v>
      </c>
      <c r="P148" s="224">
        <f>I148+J148</f>
        <v>0</v>
      </c>
      <c r="Q148" s="224">
        <f>ROUND(I148*H148,2)</f>
        <v>0</v>
      </c>
      <c r="R148" s="224">
        <f>ROUND(J148*H148,2)</f>
        <v>0</v>
      </c>
      <c r="S148" s="90"/>
      <c r="T148" s="225">
        <f>S148*H148</f>
        <v>0</v>
      </c>
      <c r="U148" s="225">
        <v>0.00011</v>
      </c>
      <c r="V148" s="225">
        <f>U148*H148</f>
        <v>0.066880000000000009</v>
      </c>
      <c r="W148" s="225">
        <v>0</v>
      </c>
      <c r="X148" s="226">
        <f>W148*H148</f>
        <v>0</v>
      </c>
      <c r="Y148" s="37"/>
      <c r="Z148" s="37"/>
      <c r="AA148" s="37"/>
      <c r="AB148" s="37"/>
      <c r="AC148" s="37"/>
      <c r="AD148" s="37"/>
      <c r="AE148" s="37"/>
      <c r="AR148" s="227" t="s">
        <v>169</v>
      </c>
      <c r="AT148" s="227" t="s">
        <v>132</v>
      </c>
      <c r="AU148" s="227" t="s">
        <v>87</v>
      </c>
      <c r="AY148" s="16" t="s">
        <v>128</v>
      </c>
      <c r="BE148" s="228">
        <f>IF(O148="základní",K148,0)</f>
        <v>0</v>
      </c>
      <c r="BF148" s="228">
        <f>IF(O148="snížená",K148,0)</f>
        <v>0</v>
      </c>
      <c r="BG148" s="228">
        <f>IF(O148="zákl. přenesená",K148,0)</f>
        <v>0</v>
      </c>
      <c r="BH148" s="228">
        <f>IF(O148="sníž. přenesená",K148,0)</f>
        <v>0</v>
      </c>
      <c r="BI148" s="228">
        <f>IF(O148="nulová",K148,0)</f>
        <v>0</v>
      </c>
      <c r="BJ148" s="16" t="s">
        <v>85</v>
      </c>
      <c r="BK148" s="228">
        <f>ROUND(P148*H148,2)</f>
        <v>0</v>
      </c>
      <c r="BL148" s="16" t="s">
        <v>169</v>
      </c>
      <c r="BM148" s="227" t="s">
        <v>202</v>
      </c>
    </row>
    <row r="149" s="2" customFormat="1" ht="21.75" customHeight="1">
      <c r="A149" s="37"/>
      <c r="B149" s="38"/>
      <c r="C149" s="241" t="s">
        <v>203</v>
      </c>
      <c r="D149" s="241" t="s">
        <v>192</v>
      </c>
      <c r="E149" s="242" t="s">
        <v>204</v>
      </c>
      <c r="F149" s="243" t="s">
        <v>205</v>
      </c>
      <c r="G149" s="244" t="s">
        <v>135</v>
      </c>
      <c r="H149" s="245">
        <v>708.32000000000005</v>
      </c>
      <c r="I149" s="246"/>
      <c r="J149" s="247"/>
      <c r="K149" s="248">
        <f>ROUND(P149*H149,2)</f>
        <v>0</v>
      </c>
      <c r="L149" s="247"/>
      <c r="M149" s="249"/>
      <c r="N149" s="250" t="s">
        <v>1</v>
      </c>
      <c r="O149" s="223" t="s">
        <v>43</v>
      </c>
      <c r="P149" s="224">
        <f>I149+J149</f>
        <v>0</v>
      </c>
      <c r="Q149" s="224">
        <f>ROUND(I149*H149,2)</f>
        <v>0</v>
      </c>
      <c r="R149" s="224">
        <f>ROUND(J149*H149,2)</f>
        <v>0</v>
      </c>
      <c r="S149" s="90"/>
      <c r="T149" s="225">
        <f>S149*H149</f>
        <v>0</v>
      </c>
      <c r="U149" s="225">
        <v>0.0019</v>
      </c>
      <c r="V149" s="225">
        <f>U149*H149</f>
        <v>1.3458080000000001</v>
      </c>
      <c r="W149" s="225">
        <v>0</v>
      </c>
      <c r="X149" s="226">
        <f>W149*H149</f>
        <v>0</v>
      </c>
      <c r="Y149" s="37"/>
      <c r="Z149" s="37"/>
      <c r="AA149" s="37"/>
      <c r="AB149" s="37"/>
      <c r="AC149" s="37"/>
      <c r="AD149" s="37"/>
      <c r="AE149" s="37"/>
      <c r="AR149" s="227" t="s">
        <v>195</v>
      </c>
      <c r="AT149" s="227" t="s">
        <v>192</v>
      </c>
      <c r="AU149" s="227" t="s">
        <v>87</v>
      </c>
      <c r="AY149" s="16" t="s">
        <v>128</v>
      </c>
      <c r="BE149" s="228">
        <f>IF(O149="základní",K149,0)</f>
        <v>0</v>
      </c>
      <c r="BF149" s="228">
        <f>IF(O149="snížená",K149,0)</f>
        <v>0</v>
      </c>
      <c r="BG149" s="228">
        <f>IF(O149="zákl. přenesená",K149,0)</f>
        <v>0</v>
      </c>
      <c r="BH149" s="228">
        <f>IF(O149="sníž. přenesená",K149,0)</f>
        <v>0</v>
      </c>
      <c r="BI149" s="228">
        <f>IF(O149="nulová",K149,0)</f>
        <v>0</v>
      </c>
      <c r="BJ149" s="16" t="s">
        <v>85</v>
      </c>
      <c r="BK149" s="228">
        <f>ROUND(P149*H149,2)</f>
        <v>0</v>
      </c>
      <c r="BL149" s="16" t="s">
        <v>169</v>
      </c>
      <c r="BM149" s="227" t="s">
        <v>206</v>
      </c>
    </row>
    <row r="150" s="13" customFormat="1">
      <c r="A150" s="13"/>
      <c r="B150" s="229"/>
      <c r="C150" s="230"/>
      <c r="D150" s="231" t="s">
        <v>138</v>
      </c>
      <c r="E150" s="232" t="s">
        <v>1</v>
      </c>
      <c r="F150" s="233" t="s">
        <v>207</v>
      </c>
      <c r="G150" s="230"/>
      <c r="H150" s="234">
        <v>708.32000000000005</v>
      </c>
      <c r="I150" s="235"/>
      <c r="J150" s="235"/>
      <c r="K150" s="230"/>
      <c r="L150" s="230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Y150" s="13"/>
      <c r="Z150" s="13"/>
      <c r="AA150" s="13"/>
      <c r="AB150" s="13"/>
      <c r="AC150" s="13"/>
      <c r="AD150" s="13"/>
      <c r="AE150" s="13"/>
      <c r="AT150" s="240" t="s">
        <v>138</v>
      </c>
      <c r="AU150" s="240" t="s">
        <v>87</v>
      </c>
      <c r="AV150" s="13" t="s">
        <v>87</v>
      </c>
      <c r="AW150" s="13" t="s">
        <v>5</v>
      </c>
      <c r="AX150" s="13" t="s">
        <v>85</v>
      </c>
      <c r="AY150" s="240" t="s">
        <v>128</v>
      </c>
    </row>
    <row r="151" s="2" customFormat="1" ht="16.5" customHeight="1">
      <c r="A151" s="37"/>
      <c r="B151" s="38"/>
      <c r="C151" s="214" t="s">
        <v>208</v>
      </c>
      <c r="D151" s="214" t="s">
        <v>132</v>
      </c>
      <c r="E151" s="215" t="s">
        <v>209</v>
      </c>
      <c r="F151" s="216" t="s">
        <v>210</v>
      </c>
      <c r="G151" s="217" t="s">
        <v>135</v>
      </c>
      <c r="H151" s="218">
        <v>608</v>
      </c>
      <c r="I151" s="219"/>
      <c r="J151" s="219"/>
      <c r="K151" s="220">
        <f>ROUND(P151*H151,2)</f>
        <v>0</v>
      </c>
      <c r="L151" s="221"/>
      <c r="M151" s="43"/>
      <c r="N151" s="222" t="s">
        <v>1</v>
      </c>
      <c r="O151" s="223" t="s">
        <v>43</v>
      </c>
      <c r="P151" s="224">
        <f>I151+J151</f>
        <v>0</v>
      </c>
      <c r="Q151" s="224">
        <f>ROUND(I151*H151,2)</f>
        <v>0</v>
      </c>
      <c r="R151" s="224">
        <f>ROUND(J151*H151,2)</f>
        <v>0</v>
      </c>
      <c r="S151" s="90"/>
      <c r="T151" s="225">
        <f>S151*H151</f>
        <v>0</v>
      </c>
      <c r="U151" s="225">
        <v>0</v>
      </c>
      <c r="V151" s="225">
        <f>U151*H151</f>
        <v>0</v>
      </c>
      <c r="W151" s="225">
        <v>0.00020000000000000001</v>
      </c>
      <c r="X151" s="226">
        <f>W151*H151</f>
        <v>0.1216</v>
      </c>
      <c r="Y151" s="37"/>
      <c r="Z151" s="37"/>
      <c r="AA151" s="37"/>
      <c r="AB151" s="37"/>
      <c r="AC151" s="37"/>
      <c r="AD151" s="37"/>
      <c r="AE151" s="37"/>
      <c r="AR151" s="227" t="s">
        <v>169</v>
      </c>
      <c r="AT151" s="227" t="s">
        <v>132</v>
      </c>
      <c r="AU151" s="227" t="s">
        <v>87</v>
      </c>
      <c r="AY151" s="16" t="s">
        <v>128</v>
      </c>
      <c r="BE151" s="228">
        <f>IF(O151="základní",K151,0)</f>
        <v>0</v>
      </c>
      <c r="BF151" s="228">
        <f>IF(O151="snížená",K151,0)</f>
        <v>0</v>
      </c>
      <c r="BG151" s="228">
        <f>IF(O151="zákl. přenesená",K151,0)</f>
        <v>0</v>
      </c>
      <c r="BH151" s="228">
        <f>IF(O151="sníž. přenesená",K151,0)</f>
        <v>0</v>
      </c>
      <c r="BI151" s="228">
        <f>IF(O151="nulová",K151,0)</f>
        <v>0</v>
      </c>
      <c r="BJ151" s="16" t="s">
        <v>85</v>
      </c>
      <c r="BK151" s="228">
        <f>ROUND(P151*H151,2)</f>
        <v>0</v>
      </c>
      <c r="BL151" s="16" t="s">
        <v>169</v>
      </c>
      <c r="BM151" s="227" t="s">
        <v>211</v>
      </c>
    </row>
    <row r="152" s="2" customFormat="1" ht="21.75" customHeight="1">
      <c r="A152" s="37"/>
      <c r="B152" s="38"/>
      <c r="C152" s="214" t="s">
        <v>212</v>
      </c>
      <c r="D152" s="214" t="s">
        <v>132</v>
      </c>
      <c r="E152" s="215" t="s">
        <v>213</v>
      </c>
      <c r="F152" s="216" t="s">
        <v>214</v>
      </c>
      <c r="G152" s="217" t="s">
        <v>215</v>
      </c>
      <c r="H152" s="218">
        <v>123</v>
      </c>
      <c r="I152" s="219"/>
      <c r="J152" s="219"/>
      <c r="K152" s="220">
        <f>ROUND(P152*H152,2)</f>
        <v>0</v>
      </c>
      <c r="L152" s="221"/>
      <c r="M152" s="43"/>
      <c r="N152" s="222" t="s">
        <v>1</v>
      </c>
      <c r="O152" s="223" t="s">
        <v>43</v>
      </c>
      <c r="P152" s="224">
        <f>I152+J152</f>
        <v>0</v>
      </c>
      <c r="Q152" s="224">
        <f>ROUND(I152*H152,2)</f>
        <v>0</v>
      </c>
      <c r="R152" s="224">
        <f>ROUND(J152*H152,2)</f>
        <v>0</v>
      </c>
      <c r="S152" s="90"/>
      <c r="T152" s="225">
        <f>S152*H152</f>
        <v>0</v>
      </c>
      <c r="U152" s="225">
        <v>0.00038000000000000002</v>
      </c>
      <c r="V152" s="225">
        <f>U152*H152</f>
        <v>0.046740000000000004</v>
      </c>
      <c r="W152" s="225">
        <v>0</v>
      </c>
      <c r="X152" s="226">
        <f>W152*H152</f>
        <v>0</v>
      </c>
      <c r="Y152" s="37"/>
      <c r="Z152" s="37"/>
      <c r="AA152" s="37"/>
      <c r="AB152" s="37"/>
      <c r="AC152" s="37"/>
      <c r="AD152" s="37"/>
      <c r="AE152" s="37"/>
      <c r="AR152" s="227" t="s">
        <v>169</v>
      </c>
      <c r="AT152" s="227" t="s">
        <v>132</v>
      </c>
      <c r="AU152" s="227" t="s">
        <v>87</v>
      </c>
      <c r="AY152" s="16" t="s">
        <v>128</v>
      </c>
      <c r="BE152" s="228">
        <f>IF(O152="základní",K152,0)</f>
        <v>0</v>
      </c>
      <c r="BF152" s="228">
        <f>IF(O152="snížená",K152,0)</f>
        <v>0</v>
      </c>
      <c r="BG152" s="228">
        <f>IF(O152="zákl. přenesená",K152,0)</f>
        <v>0</v>
      </c>
      <c r="BH152" s="228">
        <f>IF(O152="sníž. přenesená",K152,0)</f>
        <v>0</v>
      </c>
      <c r="BI152" s="228">
        <f>IF(O152="nulová",K152,0)</f>
        <v>0</v>
      </c>
      <c r="BJ152" s="16" t="s">
        <v>85</v>
      </c>
      <c r="BK152" s="228">
        <f>ROUND(P152*H152,2)</f>
        <v>0</v>
      </c>
      <c r="BL152" s="16" t="s">
        <v>169</v>
      </c>
      <c r="BM152" s="227" t="s">
        <v>216</v>
      </c>
    </row>
    <row r="153" s="13" customFormat="1">
      <c r="A153" s="13"/>
      <c r="B153" s="229"/>
      <c r="C153" s="230"/>
      <c r="D153" s="231" t="s">
        <v>138</v>
      </c>
      <c r="E153" s="232" t="s">
        <v>1</v>
      </c>
      <c r="F153" s="233" t="s">
        <v>217</v>
      </c>
      <c r="G153" s="230"/>
      <c r="H153" s="234">
        <v>123</v>
      </c>
      <c r="I153" s="235"/>
      <c r="J153" s="235"/>
      <c r="K153" s="230"/>
      <c r="L153" s="230"/>
      <c r="M153" s="236"/>
      <c r="N153" s="237"/>
      <c r="O153" s="238"/>
      <c r="P153" s="238"/>
      <c r="Q153" s="238"/>
      <c r="R153" s="238"/>
      <c r="S153" s="238"/>
      <c r="T153" s="238"/>
      <c r="U153" s="238"/>
      <c r="V153" s="238"/>
      <c r="W153" s="238"/>
      <c r="X153" s="239"/>
      <c r="Y153" s="13"/>
      <c r="Z153" s="13"/>
      <c r="AA153" s="13"/>
      <c r="AB153" s="13"/>
      <c r="AC153" s="13"/>
      <c r="AD153" s="13"/>
      <c r="AE153" s="13"/>
      <c r="AT153" s="240" t="s">
        <v>138</v>
      </c>
      <c r="AU153" s="240" t="s">
        <v>87</v>
      </c>
      <c r="AV153" s="13" t="s">
        <v>87</v>
      </c>
      <c r="AW153" s="13" t="s">
        <v>5</v>
      </c>
      <c r="AX153" s="13" t="s">
        <v>85</v>
      </c>
      <c r="AY153" s="240" t="s">
        <v>128</v>
      </c>
    </row>
    <row r="154" s="2" customFormat="1" ht="21.75" customHeight="1">
      <c r="A154" s="37"/>
      <c r="B154" s="38"/>
      <c r="C154" s="214" t="s">
        <v>218</v>
      </c>
      <c r="D154" s="214" t="s">
        <v>132</v>
      </c>
      <c r="E154" s="215" t="s">
        <v>219</v>
      </c>
      <c r="F154" s="216" t="s">
        <v>220</v>
      </c>
      <c r="G154" s="217" t="s">
        <v>221</v>
      </c>
      <c r="H154" s="255"/>
      <c r="I154" s="219"/>
      <c r="J154" s="219"/>
      <c r="K154" s="220">
        <f>ROUND(P154*H154,2)</f>
        <v>0</v>
      </c>
      <c r="L154" s="221"/>
      <c r="M154" s="43"/>
      <c r="N154" s="222" t="s">
        <v>1</v>
      </c>
      <c r="O154" s="223" t="s">
        <v>43</v>
      </c>
      <c r="P154" s="224">
        <f>I154+J154</f>
        <v>0</v>
      </c>
      <c r="Q154" s="224">
        <f>ROUND(I154*H154,2)</f>
        <v>0</v>
      </c>
      <c r="R154" s="224">
        <f>ROUND(J154*H154,2)</f>
        <v>0</v>
      </c>
      <c r="S154" s="90"/>
      <c r="T154" s="225">
        <f>S154*H154</f>
        <v>0</v>
      </c>
      <c r="U154" s="225">
        <v>0</v>
      </c>
      <c r="V154" s="225">
        <f>U154*H154</f>
        <v>0</v>
      </c>
      <c r="W154" s="225">
        <v>0</v>
      </c>
      <c r="X154" s="226">
        <f>W154*H154</f>
        <v>0</v>
      </c>
      <c r="Y154" s="37"/>
      <c r="Z154" s="37"/>
      <c r="AA154" s="37"/>
      <c r="AB154" s="37"/>
      <c r="AC154" s="37"/>
      <c r="AD154" s="37"/>
      <c r="AE154" s="37"/>
      <c r="AR154" s="227" t="s">
        <v>169</v>
      </c>
      <c r="AT154" s="227" t="s">
        <v>132</v>
      </c>
      <c r="AU154" s="227" t="s">
        <v>87</v>
      </c>
      <c r="AY154" s="16" t="s">
        <v>128</v>
      </c>
      <c r="BE154" s="228">
        <f>IF(O154="základní",K154,0)</f>
        <v>0</v>
      </c>
      <c r="BF154" s="228">
        <f>IF(O154="snížená",K154,0)</f>
        <v>0</v>
      </c>
      <c r="BG154" s="228">
        <f>IF(O154="zákl. přenesená",K154,0)</f>
        <v>0</v>
      </c>
      <c r="BH154" s="228">
        <f>IF(O154="sníž. přenesená",K154,0)</f>
        <v>0</v>
      </c>
      <c r="BI154" s="228">
        <f>IF(O154="nulová",K154,0)</f>
        <v>0</v>
      </c>
      <c r="BJ154" s="16" t="s">
        <v>85</v>
      </c>
      <c r="BK154" s="228">
        <f>ROUND(P154*H154,2)</f>
        <v>0</v>
      </c>
      <c r="BL154" s="16" t="s">
        <v>169</v>
      </c>
      <c r="BM154" s="227" t="s">
        <v>222</v>
      </c>
    </row>
    <row r="155" s="12" customFormat="1" ht="22.8" customHeight="1">
      <c r="A155" s="12"/>
      <c r="B155" s="197"/>
      <c r="C155" s="198"/>
      <c r="D155" s="199" t="s">
        <v>79</v>
      </c>
      <c r="E155" s="212" t="s">
        <v>223</v>
      </c>
      <c r="F155" s="212" t="s">
        <v>224</v>
      </c>
      <c r="G155" s="198"/>
      <c r="H155" s="198"/>
      <c r="I155" s="201"/>
      <c r="J155" s="201"/>
      <c r="K155" s="213">
        <f>BK155</f>
        <v>0</v>
      </c>
      <c r="L155" s="198"/>
      <c r="M155" s="203"/>
      <c r="N155" s="204"/>
      <c r="O155" s="205"/>
      <c r="P155" s="205"/>
      <c r="Q155" s="206">
        <f>SUM(Q156:Q159)</f>
        <v>0</v>
      </c>
      <c r="R155" s="206">
        <f>SUM(R156:R159)</f>
        <v>0</v>
      </c>
      <c r="S155" s="205"/>
      <c r="T155" s="207">
        <f>SUM(T156:T159)</f>
        <v>0</v>
      </c>
      <c r="U155" s="205"/>
      <c r="V155" s="207">
        <f>SUM(V156:V159)</f>
        <v>2.0428799999999998</v>
      </c>
      <c r="W155" s="205"/>
      <c r="X155" s="208">
        <f>SUM(X156:X159)</f>
        <v>0</v>
      </c>
      <c r="Y155" s="12"/>
      <c r="Z155" s="12"/>
      <c r="AA155" s="12"/>
      <c r="AB155" s="12"/>
      <c r="AC155" s="12"/>
      <c r="AD155" s="12"/>
      <c r="AE155" s="12"/>
      <c r="AR155" s="209" t="s">
        <v>87</v>
      </c>
      <c r="AT155" s="210" t="s">
        <v>79</v>
      </c>
      <c r="AU155" s="210" t="s">
        <v>85</v>
      </c>
      <c r="AY155" s="209" t="s">
        <v>128</v>
      </c>
      <c r="BK155" s="211">
        <f>SUM(BK156:BK159)</f>
        <v>0</v>
      </c>
    </row>
    <row r="156" s="2" customFormat="1" ht="21.75" customHeight="1">
      <c r="A156" s="37"/>
      <c r="B156" s="38"/>
      <c r="C156" s="214" t="s">
        <v>225</v>
      </c>
      <c r="D156" s="214" t="s">
        <v>132</v>
      </c>
      <c r="E156" s="215" t="s">
        <v>226</v>
      </c>
      <c r="F156" s="216" t="s">
        <v>227</v>
      </c>
      <c r="G156" s="217" t="s">
        <v>135</v>
      </c>
      <c r="H156" s="218">
        <v>608</v>
      </c>
      <c r="I156" s="219"/>
      <c r="J156" s="219"/>
      <c r="K156" s="220">
        <f>ROUND(P156*H156,2)</f>
        <v>0</v>
      </c>
      <c r="L156" s="221"/>
      <c r="M156" s="43"/>
      <c r="N156" s="222" t="s">
        <v>1</v>
      </c>
      <c r="O156" s="223" t="s">
        <v>43</v>
      </c>
      <c r="P156" s="224">
        <f>I156+J156</f>
        <v>0</v>
      </c>
      <c r="Q156" s="224">
        <f>ROUND(I156*H156,2)</f>
        <v>0</v>
      </c>
      <c r="R156" s="224">
        <f>ROUND(J156*H156,2)</f>
        <v>0</v>
      </c>
      <c r="S156" s="90"/>
      <c r="T156" s="225">
        <f>S156*H156</f>
        <v>0</v>
      </c>
      <c r="U156" s="225">
        <v>0</v>
      </c>
      <c r="V156" s="225">
        <f>U156*H156</f>
        <v>0</v>
      </c>
      <c r="W156" s="225">
        <v>0</v>
      </c>
      <c r="X156" s="226">
        <f>W156*H156</f>
        <v>0</v>
      </c>
      <c r="Y156" s="37"/>
      <c r="Z156" s="37"/>
      <c r="AA156" s="37"/>
      <c r="AB156" s="37"/>
      <c r="AC156" s="37"/>
      <c r="AD156" s="37"/>
      <c r="AE156" s="37"/>
      <c r="AR156" s="227" t="s">
        <v>169</v>
      </c>
      <c r="AT156" s="227" t="s">
        <v>132</v>
      </c>
      <c r="AU156" s="227" t="s">
        <v>87</v>
      </c>
      <c r="AY156" s="16" t="s">
        <v>128</v>
      </c>
      <c r="BE156" s="228">
        <f>IF(O156="základní",K156,0)</f>
        <v>0</v>
      </c>
      <c r="BF156" s="228">
        <f>IF(O156="snížená",K156,0)</f>
        <v>0</v>
      </c>
      <c r="BG156" s="228">
        <f>IF(O156="zákl. přenesená",K156,0)</f>
        <v>0</v>
      </c>
      <c r="BH156" s="228">
        <f>IF(O156="sníž. přenesená",K156,0)</f>
        <v>0</v>
      </c>
      <c r="BI156" s="228">
        <f>IF(O156="nulová",K156,0)</f>
        <v>0</v>
      </c>
      <c r="BJ156" s="16" t="s">
        <v>85</v>
      </c>
      <c r="BK156" s="228">
        <f>ROUND(P156*H156,2)</f>
        <v>0</v>
      </c>
      <c r="BL156" s="16" t="s">
        <v>169</v>
      </c>
      <c r="BM156" s="227" t="s">
        <v>228</v>
      </c>
    </row>
    <row r="157" s="2" customFormat="1" ht="21.75" customHeight="1">
      <c r="A157" s="37"/>
      <c r="B157" s="38"/>
      <c r="C157" s="241" t="s">
        <v>229</v>
      </c>
      <c r="D157" s="241" t="s">
        <v>192</v>
      </c>
      <c r="E157" s="242" t="s">
        <v>230</v>
      </c>
      <c r="F157" s="243" t="s">
        <v>231</v>
      </c>
      <c r="G157" s="244" t="s">
        <v>135</v>
      </c>
      <c r="H157" s="245">
        <v>638.39999999999998</v>
      </c>
      <c r="I157" s="246"/>
      <c r="J157" s="247"/>
      <c r="K157" s="248">
        <f>ROUND(P157*H157,2)</f>
        <v>0</v>
      </c>
      <c r="L157" s="247"/>
      <c r="M157" s="249"/>
      <c r="N157" s="250" t="s">
        <v>1</v>
      </c>
      <c r="O157" s="223" t="s">
        <v>43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90"/>
      <c r="T157" s="225">
        <f>S157*H157</f>
        <v>0</v>
      </c>
      <c r="U157" s="225">
        <v>0.0032000000000000002</v>
      </c>
      <c r="V157" s="225">
        <f>U157*H157</f>
        <v>2.0428799999999998</v>
      </c>
      <c r="W157" s="225">
        <v>0</v>
      </c>
      <c r="X157" s="226">
        <f>W157*H157</f>
        <v>0</v>
      </c>
      <c r="Y157" s="37"/>
      <c r="Z157" s="37"/>
      <c r="AA157" s="37"/>
      <c r="AB157" s="37"/>
      <c r="AC157" s="37"/>
      <c r="AD157" s="37"/>
      <c r="AE157" s="37"/>
      <c r="AR157" s="227" t="s">
        <v>195</v>
      </c>
      <c r="AT157" s="227" t="s">
        <v>192</v>
      </c>
      <c r="AU157" s="227" t="s">
        <v>87</v>
      </c>
      <c r="AY157" s="16" t="s">
        <v>128</v>
      </c>
      <c r="BE157" s="228">
        <f>IF(O157="základní",K157,0)</f>
        <v>0</v>
      </c>
      <c r="BF157" s="228">
        <f>IF(O157="snížená",K157,0)</f>
        <v>0</v>
      </c>
      <c r="BG157" s="228">
        <f>IF(O157="zákl. přenesená",K157,0)</f>
        <v>0</v>
      </c>
      <c r="BH157" s="228">
        <f>IF(O157="sníž. přenesená",K157,0)</f>
        <v>0</v>
      </c>
      <c r="BI157" s="228">
        <f>IF(O157="nulová",K157,0)</f>
        <v>0</v>
      </c>
      <c r="BJ157" s="16" t="s">
        <v>85</v>
      </c>
      <c r="BK157" s="228">
        <f>ROUND(P157*H157,2)</f>
        <v>0</v>
      </c>
      <c r="BL157" s="16" t="s">
        <v>169</v>
      </c>
      <c r="BM157" s="227" t="s">
        <v>232</v>
      </c>
    </row>
    <row r="158" s="13" customFormat="1">
      <c r="A158" s="13"/>
      <c r="B158" s="229"/>
      <c r="C158" s="230"/>
      <c r="D158" s="231" t="s">
        <v>138</v>
      </c>
      <c r="E158" s="232" t="s">
        <v>1</v>
      </c>
      <c r="F158" s="233" t="s">
        <v>233</v>
      </c>
      <c r="G158" s="230"/>
      <c r="H158" s="234">
        <v>638.39999999999998</v>
      </c>
      <c r="I158" s="235"/>
      <c r="J158" s="235"/>
      <c r="K158" s="230"/>
      <c r="L158" s="230"/>
      <c r="M158" s="236"/>
      <c r="N158" s="237"/>
      <c r="O158" s="238"/>
      <c r="P158" s="238"/>
      <c r="Q158" s="238"/>
      <c r="R158" s="238"/>
      <c r="S158" s="238"/>
      <c r="T158" s="238"/>
      <c r="U158" s="238"/>
      <c r="V158" s="238"/>
      <c r="W158" s="238"/>
      <c r="X158" s="239"/>
      <c r="Y158" s="13"/>
      <c r="Z158" s="13"/>
      <c r="AA158" s="13"/>
      <c r="AB158" s="13"/>
      <c r="AC158" s="13"/>
      <c r="AD158" s="13"/>
      <c r="AE158" s="13"/>
      <c r="AT158" s="240" t="s">
        <v>138</v>
      </c>
      <c r="AU158" s="240" t="s">
        <v>87</v>
      </c>
      <c r="AV158" s="13" t="s">
        <v>87</v>
      </c>
      <c r="AW158" s="13" t="s">
        <v>5</v>
      </c>
      <c r="AX158" s="13" t="s">
        <v>85</v>
      </c>
      <c r="AY158" s="240" t="s">
        <v>128</v>
      </c>
    </row>
    <row r="159" s="2" customFormat="1" ht="21.75" customHeight="1">
      <c r="A159" s="37"/>
      <c r="B159" s="38"/>
      <c r="C159" s="214" t="s">
        <v>234</v>
      </c>
      <c r="D159" s="214" t="s">
        <v>132</v>
      </c>
      <c r="E159" s="215" t="s">
        <v>235</v>
      </c>
      <c r="F159" s="216" t="s">
        <v>236</v>
      </c>
      <c r="G159" s="217" t="s">
        <v>221</v>
      </c>
      <c r="H159" s="255"/>
      <c r="I159" s="219"/>
      <c r="J159" s="219"/>
      <c r="K159" s="220">
        <f>ROUND(P159*H159,2)</f>
        <v>0</v>
      </c>
      <c r="L159" s="221"/>
      <c r="M159" s="43"/>
      <c r="N159" s="222" t="s">
        <v>1</v>
      </c>
      <c r="O159" s="223" t="s">
        <v>43</v>
      </c>
      <c r="P159" s="224">
        <f>I159+J159</f>
        <v>0</v>
      </c>
      <c r="Q159" s="224">
        <f>ROUND(I159*H159,2)</f>
        <v>0</v>
      </c>
      <c r="R159" s="224">
        <f>ROUND(J159*H159,2)</f>
        <v>0</v>
      </c>
      <c r="S159" s="90"/>
      <c r="T159" s="225">
        <f>S159*H159</f>
        <v>0</v>
      </c>
      <c r="U159" s="225">
        <v>0</v>
      </c>
      <c r="V159" s="225">
        <f>U159*H159</f>
        <v>0</v>
      </c>
      <c r="W159" s="225">
        <v>0</v>
      </c>
      <c r="X159" s="226">
        <f>W159*H159</f>
        <v>0</v>
      </c>
      <c r="Y159" s="37"/>
      <c r="Z159" s="37"/>
      <c r="AA159" s="37"/>
      <c r="AB159" s="37"/>
      <c r="AC159" s="37"/>
      <c r="AD159" s="37"/>
      <c r="AE159" s="37"/>
      <c r="AR159" s="227" t="s">
        <v>169</v>
      </c>
      <c r="AT159" s="227" t="s">
        <v>132</v>
      </c>
      <c r="AU159" s="227" t="s">
        <v>87</v>
      </c>
      <c r="AY159" s="16" t="s">
        <v>128</v>
      </c>
      <c r="BE159" s="228">
        <f>IF(O159="základní",K159,0)</f>
        <v>0</v>
      </c>
      <c r="BF159" s="228">
        <f>IF(O159="snížená",K159,0)</f>
        <v>0</v>
      </c>
      <c r="BG159" s="228">
        <f>IF(O159="zákl. přenesená",K159,0)</f>
        <v>0</v>
      </c>
      <c r="BH159" s="228">
        <f>IF(O159="sníž. přenesená",K159,0)</f>
        <v>0</v>
      </c>
      <c r="BI159" s="228">
        <f>IF(O159="nulová",K159,0)</f>
        <v>0</v>
      </c>
      <c r="BJ159" s="16" t="s">
        <v>85</v>
      </c>
      <c r="BK159" s="228">
        <f>ROUND(P159*H159,2)</f>
        <v>0</v>
      </c>
      <c r="BL159" s="16" t="s">
        <v>169</v>
      </c>
      <c r="BM159" s="227" t="s">
        <v>237</v>
      </c>
    </row>
    <row r="160" s="12" customFormat="1" ht="22.8" customHeight="1">
      <c r="A160" s="12"/>
      <c r="B160" s="197"/>
      <c r="C160" s="198"/>
      <c r="D160" s="199" t="s">
        <v>79</v>
      </c>
      <c r="E160" s="212" t="s">
        <v>238</v>
      </c>
      <c r="F160" s="212" t="s">
        <v>239</v>
      </c>
      <c r="G160" s="198"/>
      <c r="H160" s="198"/>
      <c r="I160" s="201"/>
      <c r="J160" s="201"/>
      <c r="K160" s="213">
        <f>BK160</f>
        <v>0</v>
      </c>
      <c r="L160" s="198"/>
      <c r="M160" s="203"/>
      <c r="N160" s="204"/>
      <c r="O160" s="205"/>
      <c r="P160" s="205"/>
      <c r="Q160" s="206">
        <f>SUM(Q161:Q171)</f>
        <v>0</v>
      </c>
      <c r="R160" s="206">
        <f>SUM(R161:R171)</f>
        <v>0</v>
      </c>
      <c r="S160" s="205"/>
      <c r="T160" s="207">
        <f>SUM(T161:T171)</f>
        <v>0</v>
      </c>
      <c r="U160" s="205"/>
      <c r="V160" s="207">
        <f>SUM(V161:V171)</f>
        <v>0.69823666000000006</v>
      </c>
      <c r="W160" s="205"/>
      <c r="X160" s="208">
        <f>SUM(X161:X171)</f>
        <v>0</v>
      </c>
      <c r="Y160" s="12"/>
      <c r="Z160" s="12"/>
      <c r="AA160" s="12"/>
      <c r="AB160" s="12"/>
      <c r="AC160" s="12"/>
      <c r="AD160" s="12"/>
      <c r="AE160" s="12"/>
      <c r="AR160" s="209" t="s">
        <v>87</v>
      </c>
      <c r="AT160" s="210" t="s">
        <v>79</v>
      </c>
      <c r="AU160" s="210" t="s">
        <v>85</v>
      </c>
      <c r="AY160" s="209" t="s">
        <v>128</v>
      </c>
      <c r="BK160" s="211">
        <f>SUM(BK161:BK171)</f>
        <v>0</v>
      </c>
    </row>
    <row r="161" s="2" customFormat="1" ht="33" customHeight="1">
      <c r="A161" s="37"/>
      <c r="B161" s="38"/>
      <c r="C161" s="214" t="s">
        <v>240</v>
      </c>
      <c r="D161" s="214" t="s">
        <v>132</v>
      </c>
      <c r="E161" s="215" t="s">
        <v>241</v>
      </c>
      <c r="F161" s="216" t="s">
        <v>242</v>
      </c>
      <c r="G161" s="217" t="s">
        <v>243</v>
      </c>
      <c r="H161" s="218">
        <v>0.20899999999999999</v>
      </c>
      <c r="I161" s="219"/>
      <c r="J161" s="219"/>
      <c r="K161" s="220">
        <f>ROUND(P161*H161,2)</f>
        <v>0</v>
      </c>
      <c r="L161" s="221"/>
      <c r="M161" s="43"/>
      <c r="N161" s="222" t="s">
        <v>1</v>
      </c>
      <c r="O161" s="223" t="s">
        <v>43</v>
      </c>
      <c r="P161" s="224">
        <f>I161+J161</f>
        <v>0</v>
      </c>
      <c r="Q161" s="224">
        <f>ROUND(I161*H161,2)</f>
        <v>0</v>
      </c>
      <c r="R161" s="224">
        <f>ROUND(J161*H161,2)</f>
        <v>0</v>
      </c>
      <c r="S161" s="90"/>
      <c r="T161" s="225">
        <f>S161*H161</f>
        <v>0</v>
      </c>
      <c r="U161" s="225">
        <v>0.00189</v>
      </c>
      <c r="V161" s="225">
        <f>U161*H161</f>
        <v>0.00039501</v>
      </c>
      <c r="W161" s="225">
        <v>0</v>
      </c>
      <c r="X161" s="226">
        <f>W161*H161</f>
        <v>0</v>
      </c>
      <c r="Y161" s="37"/>
      <c r="Z161" s="37"/>
      <c r="AA161" s="37"/>
      <c r="AB161" s="37"/>
      <c r="AC161" s="37"/>
      <c r="AD161" s="37"/>
      <c r="AE161" s="37"/>
      <c r="AR161" s="227" t="s">
        <v>169</v>
      </c>
      <c r="AT161" s="227" t="s">
        <v>132</v>
      </c>
      <c r="AU161" s="227" t="s">
        <v>87</v>
      </c>
      <c r="AY161" s="16" t="s">
        <v>128</v>
      </c>
      <c r="BE161" s="228">
        <f>IF(O161="základní",K161,0)</f>
        <v>0</v>
      </c>
      <c r="BF161" s="228">
        <f>IF(O161="snížená",K161,0)</f>
        <v>0</v>
      </c>
      <c r="BG161" s="228">
        <f>IF(O161="zákl. přenesená",K161,0)</f>
        <v>0</v>
      </c>
      <c r="BH161" s="228">
        <f>IF(O161="sníž. přenesená",K161,0)</f>
        <v>0</v>
      </c>
      <c r="BI161" s="228">
        <f>IF(O161="nulová",K161,0)</f>
        <v>0</v>
      </c>
      <c r="BJ161" s="16" t="s">
        <v>85</v>
      </c>
      <c r="BK161" s="228">
        <f>ROUND(P161*H161,2)</f>
        <v>0</v>
      </c>
      <c r="BL161" s="16" t="s">
        <v>169</v>
      </c>
      <c r="BM161" s="227" t="s">
        <v>244</v>
      </c>
    </row>
    <row r="162" s="2" customFormat="1" ht="21.75" customHeight="1">
      <c r="A162" s="37"/>
      <c r="B162" s="38"/>
      <c r="C162" s="214" t="s">
        <v>245</v>
      </c>
      <c r="D162" s="214" t="s">
        <v>132</v>
      </c>
      <c r="E162" s="215" t="s">
        <v>246</v>
      </c>
      <c r="F162" s="216" t="s">
        <v>247</v>
      </c>
      <c r="G162" s="217" t="s">
        <v>135</v>
      </c>
      <c r="H162" s="218">
        <v>52.884</v>
      </c>
      <c r="I162" s="219"/>
      <c r="J162" s="219"/>
      <c r="K162" s="220">
        <f>ROUND(P162*H162,2)</f>
        <v>0</v>
      </c>
      <c r="L162" s="221"/>
      <c r="M162" s="43"/>
      <c r="N162" s="222" t="s">
        <v>1</v>
      </c>
      <c r="O162" s="223" t="s">
        <v>43</v>
      </c>
      <c r="P162" s="224">
        <f>I162+J162</f>
        <v>0</v>
      </c>
      <c r="Q162" s="224">
        <f>ROUND(I162*H162,2)</f>
        <v>0</v>
      </c>
      <c r="R162" s="224">
        <f>ROUND(J162*H162,2)</f>
        <v>0</v>
      </c>
      <c r="S162" s="90"/>
      <c r="T162" s="225">
        <f>S162*H162</f>
        <v>0</v>
      </c>
      <c r="U162" s="225">
        <v>0.010930000000000001</v>
      </c>
      <c r="V162" s="225">
        <f>U162*H162</f>
        <v>0.57802212000000008</v>
      </c>
      <c r="W162" s="225">
        <v>0</v>
      </c>
      <c r="X162" s="226">
        <f>W162*H162</f>
        <v>0</v>
      </c>
      <c r="Y162" s="37"/>
      <c r="Z162" s="37"/>
      <c r="AA162" s="37"/>
      <c r="AB162" s="37"/>
      <c r="AC162" s="37"/>
      <c r="AD162" s="37"/>
      <c r="AE162" s="37"/>
      <c r="AR162" s="227" t="s">
        <v>169</v>
      </c>
      <c r="AT162" s="227" t="s">
        <v>132</v>
      </c>
      <c r="AU162" s="227" t="s">
        <v>87</v>
      </c>
      <c r="AY162" s="16" t="s">
        <v>128</v>
      </c>
      <c r="BE162" s="228">
        <f>IF(O162="základní",K162,0)</f>
        <v>0</v>
      </c>
      <c r="BF162" s="228">
        <f>IF(O162="snížená",K162,0)</f>
        <v>0</v>
      </c>
      <c r="BG162" s="228">
        <f>IF(O162="zákl. přenesená",K162,0)</f>
        <v>0</v>
      </c>
      <c r="BH162" s="228">
        <f>IF(O162="sníž. přenesená",K162,0)</f>
        <v>0</v>
      </c>
      <c r="BI162" s="228">
        <f>IF(O162="nulová",K162,0)</f>
        <v>0</v>
      </c>
      <c r="BJ162" s="16" t="s">
        <v>85</v>
      </c>
      <c r="BK162" s="228">
        <f>ROUND(P162*H162,2)</f>
        <v>0</v>
      </c>
      <c r="BL162" s="16" t="s">
        <v>169</v>
      </c>
      <c r="BM162" s="227" t="s">
        <v>248</v>
      </c>
    </row>
    <row r="163" s="13" customFormat="1">
      <c r="A163" s="13"/>
      <c r="B163" s="229"/>
      <c r="C163" s="230"/>
      <c r="D163" s="231" t="s">
        <v>138</v>
      </c>
      <c r="E163" s="232" t="s">
        <v>1</v>
      </c>
      <c r="F163" s="233" t="s">
        <v>249</v>
      </c>
      <c r="G163" s="230"/>
      <c r="H163" s="234">
        <v>43.920000000000002</v>
      </c>
      <c r="I163" s="235"/>
      <c r="J163" s="235"/>
      <c r="K163" s="230"/>
      <c r="L163" s="230"/>
      <c r="M163" s="236"/>
      <c r="N163" s="237"/>
      <c r="O163" s="238"/>
      <c r="P163" s="238"/>
      <c r="Q163" s="238"/>
      <c r="R163" s="238"/>
      <c r="S163" s="238"/>
      <c r="T163" s="238"/>
      <c r="U163" s="238"/>
      <c r="V163" s="238"/>
      <c r="W163" s="238"/>
      <c r="X163" s="239"/>
      <c r="Y163" s="13"/>
      <c r="Z163" s="13"/>
      <c r="AA163" s="13"/>
      <c r="AB163" s="13"/>
      <c r="AC163" s="13"/>
      <c r="AD163" s="13"/>
      <c r="AE163" s="13"/>
      <c r="AT163" s="240" t="s">
        <v>138</v>
      </c>
      <c r="AU163" s="240" t="s">
        <v>87</v>
      </c>
      <c r="AV163" s="13" t="s">
        <v>87</v>
      </c>
      <c r="AW163" s="13" t="s">
        <v>5</v>
      </c>
      <c r="AX163" s="13" t="s">
        <v>80</v>
      </c>
      <c r="AY163" s="240" t="s">
        <v>128</v>
      </c>
    </row>
    <row r="164" s="13" customFormat="1">
      <c r="A164" s="13"/>
      <c r="B164" s="229"/>
      <c r="C164" s="230"/>
      <c r="D164" s="231" t="s">
        <v>138</v>
      </c>
      <c r="E164" s="232" t="s">
        <v>1</v>
      </c>
      <c r="F164" s="233" t="s">
        <v>250</v>
      </c>
      <c r="G164" s="230"/>
      <c r="H164" s="234">
        <v>8.9640000000000004</v>
      </c>
      <c r="I164" s="235"/>
      <c r="J164" s="235"/>
      <c r="K164" s="230"/>
      <c r="L164" s="230"/>
      <c r="M164" s="236"/>
      <c r="N164" s="237"/>
      <c r="O164" s="238"/>
      <c r="P164" s="238"/>
      <c r="Q164" s="238"/>
      <c r="R164" s="238"/>
      <c r="S164" s="238"/>
      <c r="T164" s="238"/>
      <c r="U164" s="238"/>
      <c r="V164" s="238"/>
      <c r="W164" s="238"/>
      <c r="X164" s="239"/>
      <c r="Y164" s="13"/>
      <c r="Z164" s="13"/>
      <c r="AA164" s="13"/>
      <c r="AB164" s="13"/>
      <c r="AC164" s="13"/>
      <c r="AD164" s="13"/>
      <c r="AE164" s="13"/>
      <c r="AT164" s="240" t="s">
        <v>138</v>
      </c>
      <c r="AU164" s="240" t="s">
        <v>87</v>
      </c>
      <c r="AV164" s="13" t="s">
        <v>87</v>
      </c>
      <c r="AW164" s="13" t="s">
        <v>5</v>
      </c>
      <c r="AX164" s="13" t="s">
        <v>80</v>
      </c>
      <c r="AY164" s="240" t="s">
        <v>128</v>
      </c>
    </row>
    <row r="165" s="14" customFormat="1">
      <c r="A165" s="14"/>
      <c r="B165" s="256"/>
      <c r="C165" s="257"/>
      <c r="D165" s="231" t="s">
        <v>138</v>
      </c>
      <c r="E165" s="258" t="s">
        <v>1</v>
      </c>
      <c r="F165" s="259" t="s">
        <v>251</v>
      </c>
      <c r="G165" s="257"/>
      <c r="H165" s="260">
        <v>52.884</v>
      </c>
      <c r="I165" s="261"/>
      <c r="J165" s="261"/>
      <c r="K165" s="257"/>
      <c r="L165" s="257"/>
      <c r="M165" s="262"/>
      <c r="N165" s="263"/>
      <c r="O165" s="264"/>
      <c r="P165" s="264"/>
      <c r="Q165" s="264"/>
      <c r="R165" s="264"/>
      <c r="S165" s="264"/>
      <c r="T165" s="264"/>
      <c r="U165" s="264"/>
      <c r="V165" s="264"/>
      <c r="W165" s="264"/>
      <c r="X165" s="265"/>
      <c r="Y165" s="14"/>
      <c r="Z165" s="14"/>
      <c r="AA165" s="14"/>
      <c r="AB165" s="14"/>
      <c r="AC165" s="14"/>
      <c r="AD165" s="14"/>
      <c r="AE165" s="14"/>
      <c r="AT165" s="266" t="s">
        <v>138</v>
      </c>
      <c r="AU165" s="266" t="s">
        <v>87</v>
      </c>
      <c r="AV165" s="14" t="s">
        <v>136</v>
      </c>
      <c r="AW165" s="14" t="s">
        <v>5</v>
      </c>
      <c r="AX165" s="14" t="s">
        <v>85</v>
      </c>
      <c r="AY165" s="266" t="s">
        <v>128</v>
      </c>
    </row>
    <row r="166" s="2" customFormat="1" ht="21.75" customHeight="1">
      <c r="A166" s="37"/>
      <c r="B166" s="38"/>
      <c r="C166" s="214" t="s">
        <v>252</v>
      </c>
      <c r="D166" s="214" t="s">
        <v>132</v>
      </c>
      <c r="E166" s="215" t="s">
        <v>253</v>
      </c>
      <c r="F166" s="216" t="s">
        <v>254</v>
      </c>
      <c r="G166" s="217" t="s">
        <v>215</v>
      </c>
      <c r="H166" s="218">
        <v>49.799999999999997</v>
      </c>
      <c r="I166" s="219"/>
      <c r="J166" s="219"/>
      <c r="K166" s="220">
        <f>ROUND(P166*H166,2)</f>
        <v>0</v>
      </c>
      <c r="L166" s="221"/>
      <c r="M166" s="43"/>
      <c r="N166" s="222" t="s">
        <v>1</v>
      </c>
      <c r="O166" s="223" t="s">
        <v>43</v>
      </c>
      <c r="P166" s="224">
        <f>I166+J166</f>
        <v>0</v>
      </c>
      <c r="Q166" s="224">
        <f>ROUND(I166*H166,2)</f>
        <v>0</v>
      </c>
      <c r="R166" s="224">
        <f>ROUND(J166*H166,2)</f>
        <v>0</v>
      </c>
      <c r="S166" s="90"/>
      <c r="T166" s="225">
        <f>S166*H166</f>
        <v>0</v>
      </c>
      <c r="U166" s="225">
        <v>0</v>
      </c>
      <c r="V166" s="225">
        <f>U166*H166</f>
        <v>0</v>
      </c>
      <c r="W166" s="225">
        <v>0</v>
      </c>
      <c r="X166" s="226">
        <f>W166*H166</f>
        <v>0</v>
      </c>
      <c r="Y166" s="37"/>
      <c r="Z166" s="37"/>
      <c r="AA166" s="37"/>
      <c r="AB166" s="37"/>
      <c r="AC166" s="37"/>
      <c r="AD166" s="37"/>
      <c r="AE166" s="37"/>
      <c r="AR166" s="227" t="s">
        <v>169</v>
      </c>
      <c r="AT166" s="227" t="s">
        <v>132</v>
      </c>
      <c r="AU166" s="227" t="s">
        <v>87</v>
      </c>
      <c r="AY166" s="16" t="s">
        <v>128</v>
      </c>
      <c r="BE166" s="228">
        <f>IF(O166="základní",K166,0)</f>
        <v>0</v>
      </c>
      <c r="BF166" s="228">
        <f>IF(O166="snížená",K166,0)</f>
        <v>0</v>
      </c>
      <c r="BG166" s="228">
        <f>IF(O166="zákl. přenesená",K166,0)</f>
        <v>0</v>
      </c>
      <c r="BH166" s="228">
        <f>IF(O166="sníž. přenesená",K166,0)</f>
        <v>0</v>
      </c>
      <c r="BI166" s="228">
        <f>IF(O166="nulová",K166,0)</f>
        <v>0</v>
      </c>
      <c r="BJ166" s="16" t="s">
        <v>85</v>
      </c>
      <c r="BK166" s="228">
        <f>ROUND(P166*H166,2)</f>
        <v>0</v>
      </c>
      <c r="BL166" s="16" t="s">
        <v>169</v>
      </c>
      <c r="BM166" s="227" t="s">
        <v>255</v>
      </c>
    </row>
    <row r="167" s="2" customFormat="1" ht="21.75" customHeight="1">
      <c r="A167" s="37"/>
      <c r="B167" s="38"/>
      <c r="C167" s="241" t="s">
        <v>256</v>
      </c>
      <c r="D167" s="241" t="s">
        <v>192</v>
      </c>
      <c r="E167" s="242" t="s">
        <v>257</v>
      </c>
      <c r="F167" s="243" t="s">
        <v>258</v>
      </c>
      <c r="G167" s="244" t="s">
        <v>243</v>
      </c>
      <c r="H167" s="245">
        <v>0.20899999999999999</v>
      </c>
      <c r="I167" s="246"/>
      <c r="J167" s="247"/>
      <c r="K167" s="248">
        <f>ROUND(P167*H167,2)</f>
        <v>0</v>
      </c>
      <c r="L167" s="247"/>
      <c r="M167" s="249"/>
      <c r="N167" s="250" t="s">
        <v>1</v>
      </c>
      <c r="O167" s="223" t="s">
        <v>43</v>
      </c>
      <c r="P167" s="224">
        <f>I167+J167</f>
        <v>0</v>
      </c>
      <c r="Q167" s="224">
        <f>ROUND(I167*H167,2)</f>
        <v>0</v>
      </c>
      <c r="R167" s="224">
        <f>ROUND(J167*H167,2)</f>
        <v>0</v>
      </c>
      <c r="S167" s="90"/>
      <c r="T167" s="225">
        <f>S167*H167</f>
        <v>0</v>
      </c>
      <c r="U167" s="225">
        <v>0.55000000000000004</v>
      </c>
      <c r="V167" s="225">
        <f>U167*H167</f>
        <v>0.11495000000000001</v>
      </c>
      <c r="W167" s="225">
        <v>0</v>
      </c>
      <c r="X167" s="226">
        <f>W167*H167</f>
        <v>0</v>
      </c>
      <c r="Y167" s="37"/>
      <c r="Z167" s="37"/>
      <c r="AA167" s="37"/>
      <c r="AB167" s="37"/>
      <c r="AC167" s="37"/>
      <c r="AD167" s="37"/>
      <c r="AE167" s="37"/>
      <c r="AR167" s="227" t="s">
        <v>195</v>
      </c>
      <c r="AT167" s="227" t="s">
        <v>192</v>
      </c>
      <c r="AU167" s="227" t="s">
        <v>87</v>
      </c>
      <c r="AY167" s="16" t="s">
        <v>128</v>
      </c>
      <c r="BE167" s="228">
        <f>IF(O167="základní",K167,0)</f>
        <v>0</v>
      </c>
      <c r="BF167" s="228">
        <f>IF(O167="snížená",K167,0)</f>
        <v>0</v>
      </c>
      <c r="BG167" s="228">
        <f>IF(O167="zákl. přenesená",K167,0)</f>
        <v>0</v>
      </c>
      <c r="BH167" s="228">
        <f>IF(O167="sníž. přenesená",K167,0)</f>
        <v>0</v>
      </c>
      <c r="BI167" s="228">
        <f>IF(O167="nulová",K167,0)</f>
        <v>0</v>
      </c>
      <c r="BJ167" s="16" t="s">
        <v>85</v>
      </c>
      <c r="BK167" s="228">
        <f>ROUND(P167*H167,2)</f>
        <v>0</v>
      </c>
      <c r="BL167" s="16" t="s">
        <v>169</v>
      </c>
      <c r="BM167" s="227" t="s">
        <v>259</v>
      </c>
    </row>
    <row r="168" s="13" customFormat="1">
      <c r="A168" s="13"/>
      <c r="B168" s="229"/>
      <c r="C168" s="230"/>
      <c r="D168" s="231" t="s">
        <v>138</v>
      </c>
      <c r="E168" s="232" t="s">
        <v>1</v>
      </c>
      <c r="F168" s="233" t="s">
        <v>260</v>
      </c>
      <c r="G168" s="230"/>
      <c r="H168" s="234">
        <v>0.19900000000000001</v>
      </c>
      <c r="I168" s="235"/>
      <c r="J168" s="235"/>
      <c r="K168" s="230"/>
      <c r="L168" s="230"/>
      <c r="M168" s="236"/>
      <c r="N168" s="237"/>
      <c r="O168" s="238"/>
      <c r="P168" s="238"/>
      <c r="Q168" s="238"/>
      <c r="R168" s="238"/>
      <c r="S168" s="238"/>
      <c r="T168" s="238"/>
      <c r="U168" s="238"/>
      <c r="V168" s="238"/>
      <c r="W168" s="238"/>
      <c r="X168" s="239"/>
      <c r="Y168" s="13"/>
      <c r="Z168" s="13"/>
      <c r="AA168" s="13"/>
      <c r="AB168" s="13"/>
      <c r="AC168" s="13"/>
      <c r="AD168" s="13"/>
      <c r="AE168" s="13"/>
      <c r="AT168" s="240" t="s">
        <v>138</v>
      </c>
      <c r="AU168" s="240" t="s">
        <v>87</v>
      </c>
      <c r="AV168" s="13" t="s">
        <v>87</v>
      </c>
      <c r="AW168" s="13" t="s">
        <v>5</v>
      </c>
      <c r="AX168" s="13" t="s">
        <v>80</v>
      </c>
      <c r="AY168" s="240" t="s">
        <v>128</v>
      </c>
    </row>
    <row r="169" s="13" customFormat="1">
      <c r="A169" s="13"/>
      <c r="B169" s="229"/>
      <c r="C169" s="230"/>
      <c r="D169" s="231" t="s">
        <v>138</v>
      </c>
      <c r="E169" s="232" t="s">
        <v>1</v>
      </c>
      <c r="F169" s="233" t="s">
        <v>261</v>
      </c>
      <c r="G169" s="230"/>
      <c r="H169" s="234">
        <v>0.20899999999999999</v>
      </c>
      <c r="I169" s="235"/>
      <c r="J169" s="235"/>
      <c r="K169" s="230"/>
      <c r="L169" s="230"/>
      <c r="M169" s="236"/>
      <c r="N169" s="237"/>
      <c r="O169" s="238"/>
      <c r="P169" s="238"/>
      <c r="Q169" s="238"/>
      <c r="R169" s="238"/>
      <c r="S169" s="238"/>
      <c r="T169" s="238"/>
      <c r="U169" s="238"/>
      <c r="V169" s="238"/>
      <c r="W169" s="238"/>
      <c r="X169" s="239"/>
      <c r="Y169" s="13"/>
      <c r="Z169" s="13"/>
      <c r="AA169" s="13"/>
      <c r="AB169" s="13"/>
      <c r="AC169" s="13"/>
      <c r="AD169" s="13"/>
      <c r="AE169" s="13"/>
      <c r="AT169" s="240" t="s">
        <v>138</v>
      </c>
      <c r="AU169" s="240" t="s">
        <v>87</v>
      </c>
      <c r="AV169" s="13" t="s">
        <v>87</v>
      </c>
      <c r="AW169" s="13" t="s">
        <v>5</v>
      </c>
      <c r="AX169" s="13" t="s">
        <v>85</v>
      </c>
      <c r="AY169" s="240" t="s">
        <v>128</v>
      </c>
    </row>
    <row r="170" s="2" customFormat="1" ht="21.75" customHeight="1">
      <c r="A170" s="37"/>
      <c r="B170" s="38"/>
      <c r="C170" s="214" t="s">
        <v>262</v>
      </c>
      <c r="D170" s="214" t="s">
        <v>132</v>
      </c>
      <c r="E170" s="215" t="s">
        <v>263</v>
      </c>
      <c r="F170" s="216" t="s">
        <v>264</v>
      </c>
      <c r="G170" s="217" t="s">
        <v>243</v>
      </c>
      <c r="H170" s="218">
        <v>0.19900000000000001</v>
      </c>
      <c r="I170" s="219"/>
      <c r="J170" s="219"/>
      <c r="K170" s="220">
        <f>ROUND(P170*H170,2)</f>
        <v>0</v>
      </c>
      <c r="L170" s="221"/>
      <c r="M170" s="43"/>
      <c r="N170" s="222" t="s">
        <v>1</v>
      </c>
      <c r="O170" s="223" t="s">
        <v>43</v>
      </c>
      <c r="P170" s="224">
        <f>I170+J170</f>
        <v>0</v>
      </c>
      <c r="Q170" s="224">
        <f>ROUND(I170*H170,2)</f>
        <v>0</v>
      </c>
      <c r="R170" s="224">
        <f>ROUND(J170*H170,2)</f>
        <v>0</v>
      </c>
      <c r="S170" s="90"/>
      <c r="T170" s="225">
        <f>S170*H170</f>
        <v>0</v>
      </c>
      <c r="U170" s="225">
        <v>0.024469999999999999</v>
      </c>
      <c r="V170" s="225">
        <f>U170*H170</f>
        <v>0.0048695300000000004</v>
      </c>
      <c r="W170" s="225">
        <v>0</v>
      </c>
      <c r="X170" s="226">
        <f>W170*H170</f>
        <v>0</v>
      </c>
      <c r="Y170" s="37"/>
      <c r="Z170" s="37"/>
      <c r="AA170" s="37"/>
      <c r="AB170" s="37"/>
      <c r="AC170" s="37"/>
      <c r="AD170" s="37"/>
      <c r="AE170" s="37"/>
      <c r="AR170" s="227" t="s">
        <v>169</v>
      </c>
      <c r="AT170" s="227" t="s">
        <v>132</v>
      </c>
      <c r="AU170" s="227" t="s">
        <v>87</v>
      </c>
      <c r="AY170" s="16" t="s">
        <v>128</v>
      </c>
      <c r="BE170" s="228">
        <f>IF(O170="základní",K170,0)</f>
        <v>0</v>
      </c>
      <c r="BF170" s="228">
        <f>IF(O170="snížená",K170,0)</f>
        <v>0</v>
      </c>
      <c r="BG170" s="228">
        <f>IF(O170="zákl. přenesená",K170,0)</f>
        <v>0</v>
      </c>
      <c r="BH170" s="228">
        <f>IF(O170="sníž. přenesená",K170,0)</f>
        <v>0</v>
      </c>
      <c r="BI170" s="228">
        <f>IF(O170="nulová",K170,0)</f>
        <v>0</v>
      </c>
      <c r="BJ170" s="16" t="s">
        <v>85</v>
      </c>
      <c r="BK170" s="228">
        <f>ROUND(P170*H170,2)</f>
        <v>0</v>
      </c>
      <c r="BL170" s="16" t="s">
        <v>169</v>
      </c>
      <c r="BM170" s="227" t="s">
        <v>265</v>
      </c>
    </row>
    <row r="171" s="2" customFormat="1" ht="21.75" customHeight="1">
      <c r="A171" s="37"/>
      <c r="B171" s="38"/>
      <c r="C171" s="214" t="s">
        <v>266</v>
      </c>
      <c r="D171" s="214" t="s">
        <v>132</v>
      </c>
      <c r="E171" s="215" t="s">
        <v>267</v>
      </c>
      <c r="F171" s="216" t="s">
        <v>268</v>
      </c>
      <c r="G171" s="217" t="s">
        <v>221</v>
      </c>
      <c r="H171" s="255"/>
      <c r="I171" s="219"/>
      <c r="J171" s="219"/>
      <c r="K171" s="220">
        <f>ROUND(P171*H171,2)</f>
        <v>0</v>
      </c>
      <c r="L171" s="221"/>
      <c r="M171" s="43"/>
      <c r="N171" s="222" t="s">
        <v>1</v>
      </c>
      <c r="O171" s="223" t="s">
        <v>43</v>
      </c>
      <c r="P171" s="224">
        <f>I171+J171</f>
        <v>0</v>
      </c>
      <c r="Q171" s="224">
        <f>ROUND(I171*H171,2)</f>
        <v>0</v>
      </c>
      <c r="R171" s="224">
        <f>ROUND(J171*H171,2)</f>
        <v>0</v>
      </c>
      <c r="S171" s="90"/>
      <c r="T171" s="225">
        <f>S171*H171</f>
        <v>0</v>
      </c>
      <c r="U171" s="225">
        <v>0</v>
      </c>
      <c r="V171" s="225">
        <f>U171*H171</f>
        <v>0</v>
      </c>
      <c r="W171" s="225">
        <v>0</v>
      </c>
      <c r="X171" s="226">
        <f>W171*H171</f>
        <v>0</v>
      </c>
      <c r="Y171" s="37"/>
      <c r="Z171" s="37"/>
      <c r="AA171" s="37"/>
      <c r="AB171" s="37"/>
      <c r="AC171" s="37"/>
      <c r="AD171" s="37"/>
      <c r="AE171" s="37"/>
      <c r="AR171" s="227" t="s">
        <v>169</v>
      </c>
      <c r="AT171" s="227" t="s">
        <v>132</v>
      </c>
      <c r="AU171" s="227" t="s">
        <v>87</v>
      </c>
      <c r="AY171" s="16" t="s">
        <v>128</v>
      </c>
      <c r="BE171" s="228">
        <f>IF(O171="základní",K171,0)</f>
        <v>0</v>
      </c>
      <c r="BF171" s="228">
        <f>IF(O171="snížená",K171,0)</f>
        <v>0</v>
      </c>
      <c r="BG171" s="228">
        <f>IF(O171="zákl. přenesená",K171,0)</f>
        <v>0</v>
      </c>
      <c r="BH171" s="228">
        <f>IF(O171="sníž. přenesená",K171,0)</f>
        <v>0</v>
      </c>
      <c r="BI171" s="228">
        <f>IF(O171="nulová",K171,0)</f>
        <v>0</v>
      </c>
      <c r="BJ171" s="16" t="s">
        <v>85</v>
      </c>
      <c r="BK171" s="228">
        <f>ROUND(P171*H171,2)</f>
        <v>0</v>
      </c>
      <c r="BL171" s="16" t="s">
        <v>169</v>
      </c>
      <c r="BM171" s="227" t="s">
        <v>269</v>
      </c>
    </row>
    <row r="172" s="12" customFormat="1" ht="22.8" customHeight="1">
      <c r="A172" s="12"/>
      <c r="B172" s="197"/>
      <c r="C172" s="198"/>
      <c r="D172" s="199" t="s">
        <v>79</v>
      </c>
      <c r="E172" s="212" t="s">
        <v>270</v>
      </c>
      <c r="F172" s="212" t="s">
        <v>271</v>
      </c>
      <c r="G172" s="198"/>
      <c r="H172" s="198"/>
      <c r="I172" s="201"/>
      <c r="J172" s="201"/>
      <c r="K172" s="213">
        <f>BK172</f>
        <v>0</v>
      </c>
      <c r="L172" s="198"/>
      <c r="M172" s="203"/>
      <c r="N172" s="204"/>
      <c r="O172" s="205"/>
      <c r="P172" s="205"/>
      <c r="Q172" s="206">
        <f>SUM(Q173:Q181)</f>
        <v>0</v>
      </c>
      <c r="R172" s="206">
        <f>SUM(R173:R181)</f>
        <v>0</v>
      </c>
      <c r="S172" s="205"/>
      <c r="T172" s="207">
        <f>SUM(T173:T181)</f>
        <v>0</v>
      </c>
      <c r="U172" s="205"/>
      <c r="V172" s="207">
        <f>SUM(V173:V181)</f>
        <v>1.5160126</v>
      </c>
      <c r="W172" s="205"/>
      <c r="X172" s="208">
        <f>SUM(X173:X181)</f>
        <v>0.31616</v>
      </c>
      <c r="Y172" s="12"/>
      <c r="Z172" s="12"/>
      <c r="AA172" s="12"/>
      <c r="AB172" s="12"/>
      <c r="AC172" s="12"/>
      <c r="AD172" s="12"/>
      <c r="AE172" s="12"/>
      <c r="AR172" s="209" t="s">
        <v>87</v>
      </c>
      <c r="AT172" s="210" t="s">
        <v>79</v>
      </c>
      <c r="AU172" s="210" t="s">
        <v>85</v>
      </c>
      <c r="AY172" s="209" t="s">
        <v>128</v>
      </c>
      <c r="BK172" s="211">
        <f>SUM(BK173:BK181)</f>
        <v>0</v>
      </c>
    </row>
    <row r="173" s="2" customFormat="1" ht="16.5" customHeight="1">
      <c r="A173" s="37"/>
      <c r="B173" s="38"/>
      <c r="C173" s="214" t="s">
        <v>272</v>
      </c>
      <c r="D173" s="214" t="s">
        <v>132</v>
      </c>
      <c r="E173" s="215" t="s">
        <v>273</v>
      </c>
      <c r="F173" s="216" t="s">
        <v>274</v>
      </c>
      <c r="G173" s="217" t="s">
        <v>215</v>
      </c>
      <c r="H173" s="218">
        <v>121.59999999999999</v>
      </c>
      <c r="I173" s="219"/>
      <c r="J173" s="219"/>
      <c r="K173" s="220">
        <f>ROUND(P173*H173,2)</f>
        <v>0</v>
      </c>
      <c r="L173" s="221"/>
      <c r="M173" s="43"/>
      <c r="N173" s="222" t="s">
        <v>1</v>
      </c>
      <c r="O173" s="223" t="s">
        <v>43</v>
      </c>
      <c r="P173" s="224">
        <f>I173+J173</f>
        <v>0</v>
      </c>
      <c r="Q173" s="224">
        <f>ROUND(I173*H173,2)</f>
        <v>0</v>
      </c>
      <c r="R173" s="224">
        <f>ROUND(J173*H173,2)</f>
        <v>0</v>
      </c>
      <c r="S173" s="90"/>
      <c r="T173" s="225">
        <f>S173*H173</f>
        <v>0</v>
      </c>
      <c r="U173" s="225">
        <v>0</v>
      </c>
      <c r="V173" s="225">
        <f>U173*H173</f>
        <v>0</v>
      </c>
      <c r="W173" s="225">
        <v>0.0025999999999999999</v>
      </c>
      <c r="X173" s="226">
        <f>W173*H173</f>
        <v>0.31616</v>
      </c>
      <c r="Y173" s="37"/>
      <c r="Z173" s="37"/>
      <c r="AA173" s="37"/>
      <c r="AB173" s="37"/>
      <c r="AC173" s="37"/>
      <c r="AD173" s="37"/>
      <c r="AE173" s="37"/>
      <c r="AR173" s="227" t="s">
        <v>169</v>
      </c>
      <c r="AT173" s="227" t="s">
        <v>132</v>
      </c>
      <c r="AU173" s="227" t="s">
        <v>87</v>
      </c>
      <c r="AY173" s="16" t="s">
        <v>128</v>
      </c>
      <c r="BE173" s="228">
        <f>IF(O173="základní",K173,0)</f>
        <v>0</v>
      </c>
      <c r="BF173" s="228">
        <f>IF(O173="snížená",K173,0)</f>
        <v>0</v>
      </c>
      <c r="BG173" s="228">
        <f>IF(O173="zákl. přenesená",K173,0)</f>
        <v>0</v>
      </c>
      <c r="BH173" s="228">
        <f>IF(O173="sníž. přenesená",K173,0)</f>
        <v>0</v>
      </c>
      <c r="BI173" s="228">
        <f>IF(O173="nulová",K173,0)</f>
        <v>0</v>
      </c>
      <c r="BJ173" s="16" t="s">
        <v>85</v>
      </c>
      <c r="BK173" s="228">
        <f>ROUND(P173*H173,2)</f>
        <v>0</v>
      </c>
      <c r="BL173" s="16" t="s">
        <v>169</v>
      </c>
      <c r="BM173" s="227" t="s">
        <v>275</v>
      </c>
    </row>
    <row r="174" s="2" customFormat="1" ht="21.75" customHeight="1">
      <c r="A174" s="37"/>
      <c r="B174" s="38"/>
      <c r="C174" s="214" t="s">
        <v>276</v>
      </c>
      <c r="D174" s="214" t="s">
        <v>132</v>
      </c>
      <c r="E174" s="215" t="s">
        <v>277</v>
      </c>
      <c r="F174" s="216" t="s">
        <v>278</v>
      </c>
      <c r="G174" s="217" t="s">
        <v>215</v>
      </c>
      <c r="H174" s="218">
        <v>27.940000000000001</v>
      </c>
      <c r="I174" s="219"/>
      <c r="J174" s="219"/>
      <c r="K174" s="220">
        <f>ROUND(P174*H174,2)</f>
        <v>0</v>
      </c>
      <c r="L174" s="221"/>
      <c r="M174" s="43"/>
      <c r="N174" s="222" t="s">
        <v>1</v>
      </c>
      <c r="O174" s="223" t="s">
        <v>43</v>
      </c>
      <c r="P174" s="224">
        <f>I174+J174</f>
        <v>0</v>
      </c>
      <c r="Q174" s="224">
        <f>ROUND(I174*H174,2)</f>
        <v>0</v>
      </c>
      <c r="R174" s="224">
        <f>ROUND(J174*H174,2)</f>
        <v>0</v>
      </c>
      <c r="S174" s="90"/>
      <c r="T174" s="225">
        <f>S174*H174</f>
        <v>0</v>
      </c>
      <c r="U174" s="225">
        <v>0.0043299999999999996</v>
      </c>
      <c r="V174" s="225">
        <f>U174*H174</f>
        <v>0.1209802</v>
      </c>
      <c r="W174" s="225">
        <v>0</v>
      </c>
      <c r="X174" s="226">
        <f>W174*H174</f>
        <v>0</v>
      </c>
      <c r="Y174" s="37"/>
      <c r="Z174" s="37"/>
      <c r="AA174" s="37"/>
      <c r="AB174" s="37"/>
      <c r="AC174" s="37"/>
      <c r="AD174" s="37"/>
      <c r="AE174" s="37"/>
      <c r="AR174" s="227" t="s">
        <v>169</v>
      </c>
      <c r="AT174" s="227" t="s">
        <v>132</v>
      </c>
      <c r="AU174" s="227" t="s">
        <v>87</v>
      </c>
      <c r="AY174" s="16" t="s">
        <v>128</v>
      </c>
      <c r="BE174" s="228">
        <f>IF(O174="základní",K174,0)</f>
        <v>0</v>
      </c>
      <c r="BF174" s="228">
        <f>IF(O174="snížená",K174,0)</f>
        <v>0</v>
      </c>
      <c r="BG174" s="228">
        <f>IF(O174="zákl. přenesená",K174,0)</f>
        <v>0</v>
      </c>
      <c r="BH174" s="228">
        <f>IF(O174="sníž. přenesená",K174,0)</f>
        <v>0</v>
      </c>
      <c r="BI174" s="228">
        <f>IF(O174="nulová",K174,0)</f>
        <v>0</v>
      </c>
      <c r="BJ174" s="16" t="s">
        <v>85</v>
      </c>
      <c r="BK174" s="228">
        <f>ROUND(P174*H174,2)</f>
        <v>0</v>
      </c>
      <c r="BL174" s="16" t="s">
        <v>169</v>
      </c>
      <c r="BM174" s="227" t="s">
        <v>279</v>
      </c>
    </row>
    <row r="175" s="2" customFormat="1" ht="21.75" customHeight="1">
      <c r="A175" s="37"/>
      <c r="B175" s="38"/>
      <c r="C175" s="214" t="s">
        <v>280</v>
      </c>
      <c r="D175" s="214" t="s">
        <v>132</v>
      </c>
      <c r="E175" s="215" t="s">
        <v>281</v>
      </c>
      <c r="F175" s="216" t="s">
        <v>282</v>
      </c>
      <c r="G175" s="217" t="s">
        <v>215</v>
      </c>
      <c r="H175" s="218">
        <v>102.48</v>
      </c>
      <c r="I175" s="219"/>
      <c r="J175" s="219"/>
      <c r="K175" s="220">
        <f>ROUND(P175*H175,2)</f>
        <v>0</v>
      </c>
      <c r="L175" s="221"/>
      <c r="M175" s="43"/>
      <c r="N175" s="222" t="s">
        <v>1</v>
      </c>
      <c r="O175" s="223" t="s">
        <v>43</v>
      </c>
      <c r="P175" s="224">
        <f>I175+J175</f>
        <v>0</v>
      </c>
      <c r="Q175" s="224">
        <f>ROUND(I175*H175,2)</f>
        <v>0</v>
      </c>
      <c r="R175" s="224">
        <f>ROUND(J175*H175,2)</f>
        <v>0</v>
      </c>
      <c r="S175" s="90"/>
      <c r="T175" s="225">
        <f>S175*H175</f>
        <v>0</v>
      </c>
      <c r="U175" s="225">
        <v>0.0044400000000000004</v>
      </c>
      <c r="V175" s="225">
        <f>U175*H175</f>
        <v>0.45501120000000006</v>
      </c>
      <c r="W175" s="225">
        <v>0</v>
      </c>
      <c r="X175" s="226">
        <f>W175*H175</f>
        <v>0</v>
      </c>
      <c r="Y175" s="37"/>
      <c r="Z175" s="37"/>
      <c r="AA175" s="37"/>
      <c r="AB175" s="37"/>
      <c r="AC175" s="37"/>
      <c r="AD175" s="37"/>
      <c r="AE175" s="37"/>
      <c r="AR175" s="227" t="s">
        <v>169</v>
      </c>
      <c r="AT175" s="227" t="s">
        <v>132</v>
      </c>
      <c r="AU175" s="227" t="s">
        <v>87</v>
      </c>
      <c r="AY175" s="16" t="s">
        <v>128</v>
      </c>
      <c r="BE175" s="228">
        <f>IF(O175="základní",K175,0)</f>
        <v>0</v>
      </c>
      <c r="BF175" s="228">
        <f>IF(O175="snížená",K175,0)</f>
        <v>0</v>
      </c>
      <c r="BG175" s="228">
        <f>IF(O175="zákl. přenesená",K175,0)</f>
        <v>0</v>
      </c>
      <c r="BH175" s="228">
        <f>IF(O175="sníž. přenesená",K175,0)</f>
        <v>0</v>
      </c>
      <c r="BI175" s="228">
        <f>IF(O175="nulová",K175,0)</f>
        <v>0</v>
      </c>
      <c r="BJ175" s="16" t="s">
        <v>85</v>
      </c>
      <c r="BK175" s="228">
        <f>ROUND(P175*H175,2)</f>
        <v>0</v>
      </c>
      <c r="BL175" s="16" t="s">
        <v>169</v>
      </c>
      <c r="BM175" s="227" t="s">
        <v>283</v>
      </c>
    </row>
    <row r="176" s="2" customFormat="1" ht="21.75" customHeight="1">
      <c r="A176" s="37"/>
      <c r="B176" s="38"/>
      <c r="C176" s="214" t="s">
        <v>284</v>
      </c>
      <c r="D176" s="214" t="s">
        <v>132</v>
      </c>
      <c r="E176" s="215" t="s">
        <v>285</v>
      </c>
      <c r="F176" s="216" t="s">
        <v>286</v>
      </c>
      <c r="G176" s="217" t="s">
        <v>135</v>
      </c>
      <c r="H176" s="218">
        <v>73.200000000000003</v>
      </c>
      <c r="I176" s="219"/>
      <c r="J176" s="219"/>
      <c r="K176" s="220">
        <f>ROUND(P176*H176,2)</f>
        <v>0</v>
      </c>
      <c r="L176" s="221"/>
      <c r="M176" s="43"/>
      <c r="N176" s="222" t="s">
        <v>1</v>
      </c>
      <c r="O176" s="223" t="s">
        <v>43</v>
      </c>
      <c r="P176" s="224">
        <f>I176+J176</f>
        <v>0</v>
      </c>
      <c r="Q176" s="224">
        <f>ROUND(I176*H176,2)</f>
        <v>0</v>
      </c>
      <c r="R176" s="224">
        <f>ROUND(J176*H176,2)</f>
        <v>0</v>
      </c>
      <c r="S176" s="90"/>
      <c r="T176" s="225">
        <f>S176*H176</f>
        <v>0</v>
      </c>
      <c r="U176" s="225">
        <v>0.0095999999999999992</v>
      </c>
      <c r="V176" s="225">
        <f>U176*H176</f>
        <v>0.70272000000000001</v>
      </c>
      <c r="W176" s="225">
        <v>0</v>
      </c>
      <c r="X176" s="226">
        <f>W176*H176</f>
        <v>0</v>
      </c>
      <c r="Y176" s="37"/>
      <c r="Z176" s="37"/>
      <c r="AA176" s="37"/>
      <c r="AB176" s="37"/>
      <c r="AC176" s="37"/>
      <c r="AD176" s="37"/>
      <c r="AE176" s="37"/>
      <c r="AR176" s="227" t="s">
        <v>169</v>
      </c>
      <c r="AT176" s="227" t="s">
        <v>132</v>
      </c>
      <c r="AU176" s="227" t="s">
        <v>87</v>
      </c>
      <c r="AY176" s="16" t="s">
        <v>128</v>
      </c>
      <c r="BE176" s="228">
        <f>IF(O176="základní",K176,0)</f>
        <v>0</v>
      </c>
      <c r="BF176" s="228">
        <f>IF(O176="snížená",K176,0)</f>
        <v>0</v>
      </c>
      <c r="BG176" s="228">
        <f>IF(O176="zákl. přenesená",K176,0)</f>
        <v>0</v>
      </c>
      <c r="BH176" s="228">
        <f>IF(O176="sníž. přenesená",K176,0)</f>
        <v>0</v>
      </c>
      <c r="BI176" s="228">
        <f>IF(O176="nulová",K176,0)</f>
        <v>0</v>
      </c>
      <c r="BJ176" s="16" t="s">
        <v>85</v>
      </c>
      <c r="BK176" s="228">
        <f>ROUND(P176*H176,2)</f>
        <v>0</v>
      </c>
      <c r="BL176" s="16" t="s">
        <v>169</v>
      </c>
      <c r="BM176" s="227" t="s">
        <v>287</v>
      </c>
    </row>
    <row r="177" s="13" customFormat="1">
      <c r="A177" s="13"/>
      <c r="B177" s="229"/>
      <c r="C177" s="230"/>
      <c r="D177" s="231" t="s">
        <v>138</v>
      </c>
      <c r="E177" s="232" t="s">
        <v>1</v>
      </c>
      <c r="F177" s="233" t="s">
        <v>288</v>
      </c>
      <c r="G177" s="230"/>
      <c r="H177" s="234">
        <v>73.200000000000003</v>
      </c>
      <c r="I177" s="235"/>
      <c r="J177" s="235"/>
      <c r="K177" s="230"/>
      <c r="L177" s="230"/>
      <c r="M177" s="236"/>
      <c r="N177" s="237"/>
      <c r="O177" s="238"/>
      <c r="P177" s="238"/>
      <c r="Q177" s="238"/>
      <c r="R177" s="238"/>
      <c r="S177" s="238"/>
      <c r="T177" s="238"/>
      <c r="U177" s="238"/>
      <c r="V177" s="238"/>
      <c r="W177" s="238"/>
      <c r="X177" s="239"/>
      <c r="Y177" s="13"/>
      <c r="Z177" s="13"/>
      <c r="AA177" s="13"/>
      <c r="AB177" s="13"/>
      <c r="AC177" s="13"/>
      <c r="AD177" s="13"/>
      <c r="AE177" s="13"/>
      <c r="AT177" s="240" t="s">
        <v>138</v>
      </c>
      <c r="AU177" s="240" t="s">
        <v>87</v>
      </c>
      <c r="AV177" s="13" t="s">
        <v>87</v>
      </c>
      <c r="AW177" s="13" t="s">
        <v>5</v>
      </c>
      <c r="AX177" s="13" t="s">
        <v>85</v>
      </c>
      <c r="AY177" s="240" t="s">
        <v>128</v>
      </c>
    </row>
    <row r="178" s="2" customFormat="1" ht="21.75" customHeight="1">
      <c r="A178" s="37"/>
      <c r="B178" s="38"/>
      <c r="C178" s="214" t="s">
        <v>289</v>
      </c>
      <c r="D178" s="214" t="s">
        <v>132</v>
      </c>
      <c r="E178" s="215" t="s">
        <v>290</v>
      </c>
      <c r="F178" s="216" t="s">
        <v>291</v>
      </c>
      <c r="G178" s="217" t="s">
        <v>215</v>
      </c>
      <c r="H178" s="218">
        <v>102.48</v>
      </c>
      <c r="I178" s="219"/>
      <c r="J178" s="219"/>
      <c r="K178" s="220">
        <f>ROUND(P178*H178,2)</f>
        <v>0</v>
      </c>
      <c r="L178" s="221"/>
      <c r="M178" s="43"/>
      <c r="N178" s="222" t="s">
        <v>1</v>
      </c>
      <c r="O178" s="223" t="s">
        <v>43</v>
      </c>
      <c r="P178" s="224">
        <f>I178+J178</f>
        <v>0</v>
      </c>
      <c r="Q178" s="224">
        <f>ROUND(I178*H178,2)</f>
        <v>0</v>
      </c>
      <c r="R178" s="224">
        <f>ROUND(J178*H178,2)</f>
        <v>0</v>
      </c>
      <c r="S178" s="90"/>
      <c r="T178" s="225">
        <f>S178*H178</f>
        <v>0</v>
      </c>
      <c r="U178" s="225">
        <v>0.0016900000000000001</v>
      </c>
      <c r="V178" s="225">
        <f>U178*H178</f>
        <v>0.17319120000000002</v>
      </c>
      <c r="W178" s="225">
        <v>0</v>
      </c>
      <c r="X178" s="226">
        <f>W178*H178</f>
        <v>0</v>
      </c>
      <c r="Y178" s="37"/>
      <c r="Z178" s="37"/>
      <c r="AA178" s="37"/>
      <c r="AB178" s="37"/>
      <c r="AC178" s="37"/>
      <c r="AD178" s="37"/>
      <c r="AE178" s="37"/>
      <c r="AR178" s="227" t="s">
        <v>169</v>
      </c>
      <c r="AT178" s="227" t="s">
        <v>132</v>
      </c>
      <c r="AU178" s="227" t="s">
        <v>87</v>
      </c>
      <c r="AY178" s="16" t="s">
        <v>128</v>
      </c>
      <c r="BE178" s="228">
        <f>IF(O178="základní",K178,0)</f>
        <v>0</v>
      </c>
      <c r="BF178" s="228">
        <f>IF(O178="snížená",K178,0)</f>
        <v>0</v>
      </c>
      <c r="BG178" s="228">
        <f>IF(O178="zákl. přenesená",K178,0)</f>
        <v>0</v>
      </c>
      <c r="BH178" s="228">
        <f>IF(O178="sníž. přenesená",K178,0)</f>
        <v>0</v>
      </c>
      <c r="BI178" s="228">
        <f>IF(O178="nulová",K178,0)</f>
        <v>0</v>
      </c>
      <c r="BJ178" s="16" t="s">
        <v>85</v>
      </c>
      <c r="BK178" s="228">
        <f>ROUND(P178*H178,2)</f>
        <v>0</v>
      </c>
      <c r="BL178" s="16" t="s">
        <v>169</v>
      </c>
      <c r="BM178" s="227" t="s">
        <v>292</v>
      </c>
    </row>
    <row r="179" s="2" customFormat="1" ht="21.75" customHeight="1">
      <c r="A179" s="37"/>
      <c r="B179" s="38"/>
      <c r="C179" s="214" t="s">
        <v>293</v>
      </c>
      <c r="D179" s="214" t="s">
        <v>132</v>
      </c>
      <c r="E179" s="215" t="s">
        <v>294</v>
      </c>
      <c r="F179" s="216" t="s">
        <v>295</v>
      </c>
      <c r="G179" s="217" t="s">
        <v>296</v>
      </c>
      <c r="H179" s="218">
        <v>6</v>
      </c>
      <c r="I179" s="219"/>
      <c r="J179" s="219"/>
      <c r="K179" s="220">
        <f>ROUND(P179*H179,2)</f>
        <v>0</v>
      </c>
      <c r="L179" s="221"/>
      <c r="M179" s="43"/>
      <c r="N179" s="222" t="s">
        <v>1</v>
      </c>
      <c r="O179" s="223" t="s">
        <v>43</v>
      </c>
      <c r="P179" s="224">
        <f>I179+J179</f>
        <v>0</v>
      </c>
      <c r="Q179" s="224">
        <f>ROUND(I179*H179,2)</f>
        <v>0</v>
      </c>
      <c r="R179" s="224">
        <f>ROUND(J179*H179,2)</f>
        <v>0</v>
      </c>
      <c r="S179" s="90"/>
      <c r="T179" s="225">
        <f>S179*H179</f>
        <v>0</v>
      </c>
      <c r="U179" s="225">
        <v>0.00036000000000000002</v>
      </c>
      <c r="V179" s="225">
        <f>U179*H179</f>
        <v>0.00216</v>
      </c>
      <c r="W179" s="225">
        <v>0</v>
      </c>
      <c r="X179" s="226">
        <f>W179*H179</f>
        <v>0</v>
      </c>
      <c r="Y179" s="37"/>
      <c r="Z179" s="37"/>
      <c r="AA179" s="37"/>
      <c r="AB179" s="37"/>
      <c r="AC179" s="37"/>
      <c r="AD179" s="37"/>
      <c r="AE179" s="37"/>
      <c r="AR179" s="227" t="s">
        <v>169</v>
      </c>
      <c r="AT179" s="227" t="s">
        <v>132</v>
      </c>
      <c r="AU179" s="227" t="s">
        <v>87</v>
      </c>
      <c r="AY179" s="16" t="s">
        <v>128</v>
      </c>
      <c r="BE179" s="228">
        <f>IF(O179="základní",K179,0)</f>
        <v>0</v>
      </c>
      <c r="BF179" s="228">
        <f>IF(O179="snížená",K179,0)</f>
        <v>0</v>
      </c>
      <c r="BG179" s="228">
        <f>IF(O179="zákl. přenesená",K179,0)</f>
        <v>0</v>
      </c>
      <c r="BH179" s="228">
        <f>IF(O179="sníž. přenesená",K179,0)</f>
        <v>0</v>
      </c>
      <c r="BI179" s="228">
        <f>IF(O179="nulová",K179,0)</f>
        <v>0</v>
      </c>
      <c r="BJ179" s="16" t="s">
        <v>85</v>
      </c>
      <c r="BK179" s="228">
        <f>ROUND(P179*H179,2)</f>
        <v>0</v>
      </c>
      <c r="BL179" s="16" t="s">
        <v>169</v>
      </c>
      <c r="BM179" s="227" t="s">
        <v>297</v>
      </c>
    </row>
    <row r="180" s="2" customFormat="1" ht="21.75" customHeight="1">
      <c r="A180" s="37"/>
      <c r="B180" s="38"/>
      <c r="C180" s="214" t="s">
        <v>298</v>
      </c>
      <c r="D180" s="214" t="s">
        <v>132</v>
      </c>
      <c r="E180" s="215" t="s">
        <v>299</v>
      </c>
      <c r="F180" s="216" t="s">
        <v>300</v>
      </c>
      <c r="G180" s="217" t="s">
        <v>215</v>
      </c>
      <c r="H180" s="218">
        <v>29.5</v>
      </c>
      <c r="I180" s="219"/>
      <c r="J180" s="219"/>
      <c r="K180" s="220">
        <f>ROUND(P180*H180,2)</f>
        <v>0</v>
      </c>
      <c r="L180" s="221"/>
      <c r="M180" s="43"/>
      <c r="N180" s="222" t="s">
        <v>1</v>
      </c>
      <c r="O180" s="223" t="s">
        <v>43</v>
      </c>
      <c r="P180" s="224">
        <f>I180+J180</f>
        <v>0</v>
      </c>
      <c r="Q180" s="224">
        <f>ROUND(I180*H180,2)</f>
        <v>0</v>
      </c>
      <c r="R180" s="224">
        <f>ROUND(J180*H180,2)</f>
        <v>0</v>
      </c>
      <c r="S180" s="90"/>
      <c r="T180" s="225">
        <f>S180*H180</f>
        <v>0</v>
      </c>
      <c r="U180" s="225">
        <v>0.0020999999999999999</v>
      </c>
      <c r="V180" s="225">
        <f>U180*H180</f>
        <v>0.061949999999999998</v>
      </c>
      <c r="W180" s="225">
        <v>0</v>
      </c>
      <c r="X180" s="226">
        <f>W180*H180</f>
        <v>0</v>
      </c>
      <c r="Y180" s="37"/>
      <c r="Z180" s="37"/>
      <c r="AA180" s="37"/>
      <c r="AB180" s="37"/>
      <c r="AC180" s="37"/>
      <c r="AD180" s="37"/>
      <c r="AE180" s="37"/>
      <c r="AR180" s="227" t="s">
        <v>169</v>
      </c>
      <c r="AT180" s="227" t="s">
        <v>132</v>
      </c>
      <c r="AU180" s="227" t="s">
        <v>87</v>
      </c>
      <c r="AY180" s="16" t="s">
        <v>128</v>
      </c>
      <c r="BE180" s="228">
        <f>IF(O180="základní",K180,0)</f>
        <v>0</v>
      </c>
      <c r="BF180" s="228">
        <f>IF(O180="snížená",K180,0)</f>
        <v>0</v>
      </c>
      <c r="BG180" s="228">
        <f>IF(O180="zákl. přenesená",K180,0)</f>
        <v>0</v>
      </c>
      <c r="BH180" s="228">
        <f>IF(O180="sníž. přenesená",K180,0)</f>
        <v>0</v>
      </c>
      <c r="BI180" s="228">
        <f>IF(O180="nulová",K180,0)</f>
        <v>0</v>
      </c>
      <c r="BJ180" s="16" t="s">
        <v>85</v>
      </c>
      <c r="BK180" s="228">
        <f>ROUND(P180*H180,2)</f>
        <v>0</v>
      </c>
      <c r="BL180" s="16" t="s">
        <v>169</v>
      </c>
      <c r="BM180" s="227" t="s">
        <v>301</v>
      </c>
    </row>
    <row r="181" s="2" customFormat="1" ht="21.75" customHeight="1">
      <c r="A181" s="37"/>
      <c r="B181" s="38"/>
      <c r="C181" s="214" t="s">
        <v>302</v>
      </c>
      <c r="D181" s="214" t="s">
        <v>132</v>
      </c>
      <c r="E181" s="215" t="s">
        <v>303</v>
      </c>
      <c r="F181" s="216" t="s">
        <v>304</v>
      </c>
      <c r="G181" s="217" t="s">
        <v>221</v>
      </c>
      <c r="H181" s="255"/>
      <c r="I181" s="219"/>
      <c r="J181" s="219"/>
      <c r="K181" s="220">
        <f>ROUND(P181*H181,2)</f>
        <v>0</v>
      </c>
      <c r="L181" s="221"/>
      <c r="M181" s="43"/>
      <c r="N181" s="222" t="s">
        <v>1</v>
      </c>
      <c r="O181" s="223" t="s">
        <v>43</v>
      </c>
      <c r="P181" s="224">
        <f>I181+J181</f>
        <v>0</v>
      </c>
      <c r="Q181" s="224">
        <f>ROUND(I181*H181,2)</f>
        <v>0</v>
      </c>
      <c r="R181" s="224">
        <f>ROUND(J181*H181,2)</f>
        <v>0</v>
      </c>
      <c r="S181" s="90"/>
      <c r="T181" s="225">
        <f>S181*H181</f>
        <v>0</v>
      </c>
      <c r="U181" s="225">
        <v>0</v>
      </c>
      <c r="V181" s="225">
        <f>U181*H181</f>
        <v>0</v>
      </c>
      <c r="W181" s="225">
        <v>0</v>
      </c>
      <c r="X181" s="226">
        <f>W181*H181</f>
        <v>0</v>
      </c>
      <c r="Y181" s="37"/>
      <c r="Z181" s="37"/>
      <c r="AA181" s="37"/>
      <c r="AB181" s="37"/>
      <c r="AC181" s="37"/>
      <c r="AD181" s="37"/>
      <c r="AE181" s="37"/>
      <c r="AR181" s="227" t="s">
        <v>169</v>
      </c>
      <c r="AT181" s="227" t="s">
        <v>132</v>
      </c>
      <c r="AU181" s="227" t="s">
        <v>87</v>
      </c>
      <c r="AY181" s="16" t="s">
        <v>128</v>
      </c>
      <c r="BE181" s="228">
        <f>IF(O181="základní",K181,0)</f>
        <v>0</v>
      </c>
      <c r="BF181" s="228">
        <f>IF(O181="snížená",K181,0)</f>
        <v>0</v>
      </c>
      <c r="BG181" s="228">
        <f>IF(O181="zákl. přenesená",K181,0)</f>
        <v>0</v>
      </c>
      <c r="BH181" s="228">
        <f>IF(O181="sníž. přenesená",K181,0)</f>
        <v>0</v>
      </c>
      <c r="BI181" s="228">
        <f>IF(O181="nulová",K181,0)</f>
        <v>0</v>
      </c>
      <c r="BJ181" s="16" t="s">
        <v>85</v>
      </c>
      <c r="BK181" s="228">
        <f>ROUND(P181*H181,2)</f>
        <v>0</v>
      </c>
      <c r="BL181" s="16" t="s">
        <v>169</v>
      </c>
      <c r="BM181" s="227" t="s">
        <v>305</v>
      </c>
    </row>
    <row r="182" s="12" customFormat="1" ht="25.92" customHeight="1">
      <c r="A182" s="12"/>
      <c r="B182" s="197"/>
      <c r="C182" s="198"/>
      <c r="D182" s="199" t="s">
        <v>79</v>
      </c>
      <c r="E182" s="200" t="s">
        <v>306</v>
      </c>
      <c r="F182" s="200" t="s">
        <v>307</v>
      </c>
      <c r="G182" s="198"/>
      <c r="H182" s="198"/>
      <c r="I182" s="201"/>
      <c r="J182" s="201"/>
      <c r="K182" s="202">
        <f>BK182</f>
        <v>0</v>
      </c>
      <c r="L182" s="198"/>
      <c r="M182" s="203"/>
      <c r="N182" s="204"/>
      <c r="O182" s="205"/>
      <c r="P182" s="205"/>
      <c r="Q182" s="206">
        <f>Q183</f>
        <v>0</v>
      </c>
      <c r="R182" s="206">
        <f>R183</f>
        <v>0</v>
      </c>
      <c r="S182" s="205"/>
      <c r="T182" s="207">
        <f>T183</f>
        <v>0</v>
      </c>
      <c r="U182" s="205"/>
      <c r="V182" s="207">
        <f>V183</f>
        <v>0</v>
      </c>
      <c r="W182" s="205"/>
      <c r="X182" s="208">
        <f>X183</f>
        <v>0</v>
      </c>
      <c r="Y182" s="12"/>
      <c r="Z182" s="12"/>
      <c r="AA182" s="12"/>
      <c r="AB182" s="12"/>
      <c r="AC182" s="12"/>
      <c r="AD182" s="12"/>
      <c r="AE182" s="12"/>
      <c r="AR182" s="209" t="s">
        <v>131</v>
      </c>
      <c r="AT182" s="210" t="s">
        <v>79</v>
      </c>
      <c r="AU182" s="210" t="s">
        <v>80</v>
      </c>
      <c r="AY182" s="209" t="s">
        <v>128</v>
      </c>
      <c r="BK182" s="211">
        <f>BK183</f>
        <v>0</v>
      </c>
    </row>
    <row r="183" s="12" customFormat="1" ht="22.8" customHeight="1">
      <c r="A183" s="12"/>
      <c r="B183" s="197"/>
      <c r="C183" s="198"/>
      <c r="D183" s="199" t="s">
        <v>79</v>
      </c>
      <c r="E183" s="212" t="s">
        <v>308</v>
      </c>
      <c r="F183" s="212" t="s">
        <v>309</v>
      </c>
      <c r="G183" s="198"/>
      <c r="H183" s="198"/>
      <c r="I183" s="201"/>
      <c r="J183" s="201"/>
      <c r="K183" s="213">
        <f>BK183</f>
        <v>0</v>
      </c>
      <c r="L183" s="198"/>
      <c r="M183" s="203"/>
      <c r="N183" s="204"/>
      <c r="O183" s="205"/>
      <c r="P183" s="205"/>
      <c r="Q183" s="206">
        <f>Q184</f>
        <v>0</v>
      </c>
      <c r="R183" s="206">
        <f>R184</f>
        <v>0</v>
      </c>
      <c r="S183" s="205"/>
      <c r="T183" s="207">
        <f>T184</f>
        <v>0</v>
      </c>
      <c r="U183" s="205"/>
      <c r="V183" s="207">
        <f>V184</f>
        <v>0</v>
      </c>
      <c r="W183" s="205"/>
      <c r="X183" s="208">
        <f>X184</f>
        <v>0</v>
      </c>
      <c r="Y183" s="12"/>
      <c r="Z183" s="12"/>
      <c r="AA183" s="12"/>
      <c r="AB183" s="12"/>
      <c r="AC183" s="12"/>
      <c r="AD183" s="12"/>
      <c r="AE183" s="12"/>
      <c r="AR183" s="209" t="s">
        <v>131</v>
      </c>
      <c r="AT183" s="210" t="s">
        <v>79</v>
      </c>
      <c r="AU183" s="210" t="s">
        <v>85</v>
      </c>
      <c r="AY183" s="209" t="s">
        <v>128</v>
      </c>
      <c r="BK183" s="211">
        <f>BK184</f>
        <v>0</v>
      </c>
    </row>
    <row r="184" s="2" customFormat="1" ht="16.5" customHeight="1">
      <c r="A184" s="37"/>
      <c r="B184" s="38"/>
      <c r="C184" s="214" t="s">
        <v>310</v>
      </c>
      <c r="D184" s="214" t="s">
        <v>132</v>
      </c>
      <c r="E184" s="215" t="s">
        <v>311</v>
      </c>
      <c r="F184" s="216" t="s">
        <v>309</v>
      </c>
      <c r="G184" s="217" t="s">
        <v>312</v>
      </c>
      <c r="H184" s="218">
        <v>1</v>
      </c>
      <c r="I184" s="219"/>
      <c r="J184" s="219"/>
      <c r="K184" s="220">
        <f>ROUND(P184*H184,2)</f>
        <v>0</v>
      </c>
      <c r="L184" s="221"/>
      <c r="M184" s="43"/>
      <c r="N184" s="267" t="s">
        <v>1</v>
      </c>
      <c r="O184" s="268" t="s">
        <v>43</v>
      </c>
      <c r="P184" s="269">
        <f>I184+J184</f>
        <v>0</v>
      </c>
      <c r="Q184" s="269">
        <f>ROUND(I184*H184,2)</f>
        <v>0</v>
      </c>
      <c r="R184" s="269">
        <f>ROUND(J184*H184,2)</f>
        <v>0</v>
      </c>
      <c r="S184" s="270"/>
      <c r="T184" s="271">
        <f>S184*H184</f>
        <v>0</v>
      </c>
      <c r="U184" s="271">
        <v>0</v>
      </c>
      <c r="V184" s="271">
        <f>U184*H184</f>
        <v>0</v>
      </c>
      <c r="W184" s="271">
        <v>0</v>
      </c>
      <c r="X184" s="272">
        <f>W184*H184</f>
        <v>0</v>
      </c>
      <c r="Y184" s="37"/>
      <c r="Z184" s="37"/>
      <c r="AA184" s="37"/>
      <c r="AB184" s="37"/>
      <c r="AC184" s="37"/>
      <c r="AD184" s="37"/>
      <c r="AE184" s="37"/>
      <c r="AR184" s="227" t="s">
        <v>313</v>
      </c>
      <c r="AT184" s="227" t="s">
        <v>132</v>
      </c>
      <c r="AU184" s="227" t="s">
        <v>87</v>
      </c>
      <c r="AY184" s="16" t="s">
        <v>128</v>
      </c>
      <c r="BE184" s="228">
        <f>IF(O184="základní",K184,0)</f>
        <v>0</v>
      </c>
      <c r="BF184" s="228">
        <f>IF(O184="snížená",K184,0)</f>
        <v>0</v>
      </c>
      <c r="BG184" s="228">
        <f>IF(O184="zákl. přenesená",K184,0)</f>
        <v>0</v>
      </c>
      <c r="BH184" s="228">
        <f>IF(O184="sníž. přenesená",K184,0)</f>
        <v>0</v>
      </c>
      <c r="BI184" s="228">
        <f>IF(O184="nulová",K184,0)</f>
        <v>0</v>
      </c>
      <c r="BJ184" s="16" t="s">
        <v>85</v>
      </c>
      <c r="BK184" s="228">
        <f>ROUND(P184*H184,2)</f>
        <v>0</v>
      </c>
      <c r="BL184" s="16" t="s">
        <v>313</v>
      </c>
      <c r="BM184" s="227" t="s">
        <v>314</v>
      </c>
    </row>
    <row r="185" s="2" customFormat="1" ht="6.96" customHeight="1">
      <c r="A185" s="37"/>
      <c r="B185" s="65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43"/>
      <c r="N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sheetProtection sheet="1" autoFilter="0" formatColumns="0" formatRows="0" objects="1" scenarios="1" spinCount="100000" saltValue="wQ6SNnMy8AoCUJWtQc88WBUaG18zN8oRGGuqNhmxAz0IY4HwquSR6nE6b3zbUbhL39JKDmhBl3vWPhmxviinSg==" hashValue="SVT4lK6x7SS3VJVxwrcAeLp1ZXqqKmgT/z4cpaFWn88YlPTfN5qQN0obDXDgJJRoulv3W8aB0z4rs+oRTZZ9uQ==" algorithmName="SHA-512" password="CC35"/>
  <autoFilter ref="C122:L184"/>
  <mergeCells count="6">
    <mergeCell ref="E7:H7"/>
    <mergeCell ref="E16:H16"/>
    <mergeCell ref="E25:H25"/>
    <mergeCell ref="E85:H85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ZAKLADNA</dc:creator>
  <cp:lastModifiedBy>ZAKLADNA</cp:lastModifiedBy>
  <dcterms:created xsi:type="dcterms:W3CDTF">2021-09-01T16:01:27Z</dcterms:created>
  <dcterms:modified xsi:type="dcterms:W3CDTF">2021-09-01T16:01:29Z</dcterms:modified>
</cp:coreProperties>
</file>